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\Privat\Armbrust\ZHSV\Homepage\News\2022\FWK-Neujahr\"/>
    </mc:Choice>
  </mc:AlternateContent>
  <xr:revisionPtr revIDLastSave="0" documentId="13_ncr:1_{672CD607-8971-42F8-8CE8-356455451BA9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Definition" sheetId="22" state="hidden" r:id="rId1"/>
    <sheet name="Registration" sheetId="18" r:id="rId2"/>
    <sheet name="Internal" sheetId="23" state="hidden" r:id="rId3"/>
    <sheet name="Texte" sheetId="20" state="hidden" r:id="rId4"/>
    <sheet name="Sprache" sheetId="19" state="hidden" r:id="rId5"/>
    <sheet name="Land_00" sheetId="21" state="hidden" r:id="rId6"/>
    <sheet name="Land_01" sheetId="16" state="hidden" r:id="rId7"/>
    <sheet name="Land_04" sheetId="17" state="hidden" r:id="rId8"/>
    <sheet name="Jahrgang" sheetId="13" state="hidden" r:id="rId9"/>
  </sheets>
  <definedNames>
    <definedName name="_xlnm._FilterDatabase" localSheetId="2" hidden="1">Internal!$C$21:$C$134</definedName>
    <definedName name="_xlnm._FilterDatabase" localSheetId="5" hidden="1">Land_00!$B$3:$B$207</definedName>
    <definedName name="_xlnm._FilterDatabase" localSheetId="6" hidden="1">Land_01!$B$3:$C$207</definedName>
    <definedName name="_xlnm._FilterDatabase" localSheetId="7" hidden="1">Land_04!$B$3:$C$207</definedName>
    <definedName name="_xlnm._FilterDatabase" localSheetId="1" hidden="1">Registration!$J$21:$J$140</definedName>
    <definedName name="A10m_kniend" localSheetId="2">Internal!#REF!</definedName>
    <definedName name="A10m_kniend" localSheetId="1">Registration!#REF!</definedName>
    <definedName name="A10m_kniend">#REF!</definedName>
    <definedName name="A10m_stehend" localSheetId="2">Internal!#REF!</definedName>
    <definedName name="A10m_stehend" localSheetId="1">Registration!#REF!</definedName>
    <definedName name="A10m_stehend">#REF!</definedName>
    <definedName name="A30m_kniend" localSheetId="2">Internal!#REF!</definedName>
    <definedName name="A30m_kniend" localSheetId="1">Registration!#REF!</definedName>
    <definedName name="A30m_kniend">#REF!</definedName>
    <definedName name="A30m_stehend" localSheetId="2">Internal!#REF!</definedName>
    <definedName name="A30m_stehend" localSheetId="1">Registration!#REF!</definedName>
    <definedName name="A30m_stehend">#REF!</definedName>
    <definedName name="_xlnm.Print_Area" localSheetId="2">Internal!$E$1:$W$134</definedName>
    <definedName name="_xlnm.Print_Area" localSheetId="1">Registration!$L$1:$AR$140</definedName>
    <definedName name="_xlnm.Print_Titles" localSheetId="2">Internal!$1:$1</definedName>
    <definedName name="_xlnm.Print_Titles" localSheetId="1">Registration!$1:$1</definedName>
    <definedName name="FP_50" localSheetId="2">Internal!#REF!</definedName>
    <definedName name="FP_50" localSheetId="1">Registration!#REF!</definedName>
    <definedName name="FP_50">#REF!</definedName>
    <definedName name="KK_50_3S" localSheetId="2">Internal!#REF!</definedName>
    <definedName name="KK_50_3S" localSheetId="1">Registration!#REF!</definedName>
    <definedName name="KK_50_3S">#REF!</definedName>
    <definedName name="KK_50_Liegend" localSheetId="2">Internal!#REF!</definedName>
    <definedName name="KK_50_Liegend" localSheetId="1">Registration!#REF!</definedName>
    <definedName name="KK_50_Liegend">#REF!</definedName>
    <definedName name="LG_10" localSheetId="2">Internal!#REF!</definedName>
    <definedName name="LG_10" localSheetId="1">Registration!#REF!</definedName>
    <definedName name="LG_10">#REF!</definedName>
    <definedName name="LG_10m" localSheetId="2">Internal!#REF!</definedName>
    <definedName name="LG_10m" localSheetId="1">Registration!#REF!</definedName>
    <definedName name="LG_10m">#REF!</definedName>
    <definedName name="LG_10m_A" localSheetId="2">Internal!#REF!</definedName>
    <definedName name="LG_10m_A" localSheetId="1">Registration!#REF!</definedName>
    <definedName name="LG_10m_A">#REF!</definedName>
    <definedName name="LP_10m" localSheetId="2">Internal!#REF!</definedName>
    <definedName name="LP_10m" localSheetId="1">Registration!#REF!</definedName>
    <definedName name="LP_10m">#REF!</definedName>
    <definedName name="LP_10m_A" localSheetId="2">Internal!#REF!</definedName>
    <definedName name="LP_10m_A" localSheetId="1">Registration!#REF!</definedName>
    <definedName name="LP_10m_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9" i="18" l="1"/>
  <c r="V128" i="18" s="1"/>
  <c r="F128" i="23" s="1"/>
  <c r="I121" i="18"/>
  <c r="V120" i="18" s="1"/>
  <c r="F120" i="23" s="1"/>
  <c r="I113" i="18"/>
  <c r="V112" i="18" s="1"/>
  <c r="F112" i="23" s="1"/>
  <c r="I105" i="18"/>
  <c r="V104" i="18" s="1"/>
  <c r="F104" i="23" s="1"/>
  <c r="I97" i="18"/>
  <c r="V96" i="18" s="1"/>
  <c r="F96" i="23" s="1"/>
  <c r="I89" i="18"/>
  <c r="V88" i="18" s="1"/>
  <c r="F88" i="23" s="1"/>
  <c r="I81" i="18"/>
  <c r="V80" i="18" s="1"/>
  <c r="F80" i="23" s="1"/>
  <c r="I73" i="18"/>
  <c r="V72" i="18" s="1"/>
  <c r="F72" i="23" s="1"/>
  <c r="I65" i="18"/>
  <c r="V64" i="18" s="1"/>
  <c r="F64" i="23" s="1"/>
  <c r="I57" i="18"/>
  <c r="V56" i="18" s="1"/>
  <c r="F56" i="23" s="1"/>
  <c r="I49" i="18"/>
  <c r="V48" i="18" s="1"/>
  <c r="F48" i="23" s="1"/>
  <c r="I41" i="18"/>
  <c r="V40" i="18" s="1"/>
  <c r="F40" i="23" s="1"/>
  <c r="V131" i="23"/>
  <c r="V123" i="23"/>
  <c r="V115" i="23"/>
  <c r="V107" i="23"/>
  <c r="V99" i="23"/>
  <c r="V91" i="23"/>
  <c r="V83" i="23"/>
  <c r="V75" i="23"/>
  <c r="V67" i="23"/>
  <c r="V59" i="23"/>
  <c r="V51" i="23"/>
  <c r="V43" i="23"/>
  <c r="AQ2" i="18" l="1"/>
  <c r="C26" i="23"/>
  <c r="C25" i="23"/>
  <c r="I3" i="22"/>
  <c r="F8" i="20"/>
  <c r="F24" i="20" s="1"/>
  <c r="E8" i="20"/>
  <c r="D8" i="20"/>
  <c r="C8" i="20"/>
  <c r="C24" i="20" s="1"/>
  <c r="E7" i="20"/>
  <c r="E6" i="20"/>
  <c r="E5" i="20"/>
  <c r="D7" i="20"/>
  <c r="D6" i="20"/>
  <c r="D5" i="20"/>
  <c r="F5" i="20"/>
  <c r="F6" i="20"/>
  <c r="F7" i="20"/>
  <c r="C7" i="20"/>
  <c r="C6" i="20"/>
  <c r="C5" i="20"/>
  <c r="V129" i="23"/>
  <c r="V121" i="23"/>
  <c r="V113" i="23"/>
  <c r="V105" i="23"/>
  <c r="V97" i="23"/>
  <c r="V89" i="23"/>
  <c r="V81" i="23"/>
  <c r="V73" i="23"/>
  <c r="V65" i="23"/>
  <c r="V57" i="23"/>
  <c r="V49" i="23"/>
  <c r="A2" i="13"/>
  <c r="T4" i="23"/>
  <c r="D21" i="18"/>
  <c r="C22" i="23"/>
  <c r="C23" i="23"/>
  <c r="C24" i="23"/>
  <c r="C27" i="23"/>
  <c r="C28" i="23"/>
  <c r="C29" i="23"/>
  <c r="C30" i="23"/>
  <c r="C31" i="23"/>
  <c r="C32" i="23"/>
  <c r="C33" i="23"/>
  <c r="C34" i="23"/>
  <c r="C35" i="23"/>
  <c r="C36" i="23"/>
  <c r="C37" i="23"/>
  <c r="C134" i="23"/>
  <c r="O129" i="23"/>
  <c r="M129" i="23"/>
  <c r="L129" i="23"/>
  <c r="K129" i="23"/>
  <c r="O121" i="23"/>
  <c r="M121" i="23"/>
  <c r="L121" i="23"/>
  <c r="K121" i="23"/>
  <c r="O113" i="23"/>
  <c r="M113" i="23"/>
  <c r="L113" i="23"/>
  <c r="K113" i="23"/>
  <c r="O105" i="23"/>
  <c r="M105" i="23"/>
  <c r="L105" i="23"/>
  <c r="K105" i="23"/>
  <c r="O97" i="23"/>
  <c r="M97" i="23"/>
  <c r="L97" i="23"/>
  <c r="K97" i="23"/>
  <c r="O89" i="23"/>
  <c r="M89" i="23"/>
  <c r="L89" i="23"/>
  <c r="K89" i="23"/>
  <c r="O81" i="23"/>
  <c r="M81" i="23"/>
  <c r="L81" i="23"/>
  <c r="K81" i="23"/>
  <c r="O73" i="23"/>
  <c r="M73" i="23"/>
  <c r="L73" i="23"/>
  <c r="K73" i="23"/>
  <c r="O65" i="23"/>
  <c r="M65" i="23"/>
  <c r="L65" i="23"/>
  <c r="K65" i="23"/>
  <c r="O57" i="23"/>
  <c r="M57" i="23"/>
  <c r="L57" i="23"/>
  <c r="K57" i="23"/>
  <c r="O49" i="23"/>
  <c r="M49" i="23"/>
  <c r="L49" i="23"/>
  <c r="K49" i="23"/>
  <c r="M11" i="23"/>
  <c r="B128" i="23"/>
  <c r="B120" i="23"/>
  <c r="B112" i="23"/>
  <c r="B104" i="23"/>
  <c r="B96" i="23"/>
  <c r="B88" i="23"/>
  <c r="B80" i="23"/>
  <c r="B72" i="23"/>
  <c r="B64" i="23"/>
  <c r="B56" i="23"/>
  <c r="B48" i="23"/>
  <c r="B40" i="23"/>
  <c r="O41" i="23"/>
  <c r="M41" i="23"/>
  <c r="L41" i="23"/>
  <c r="K41" i="23"/>
  <c r="Q9" i="23"/>
  <c r="O9" i="23"/>
  <c r="M9" i="23"/>
  <c r="L9" i="23"/>
  <c r="K9" i="23"/>
  <c r="V41" i="23"/>
  <c r="C130" i="18"/>
  <c r="C129" i="18"/>
  <c r="J128" i="18"/>
  <c r="J133" i="18" s="1"/>
  <c r="C133" i="23" s="1"/>
  <c r="C128" i="18"/>
  <c r="C122" i="18"/>
  <c r="C121" i="18"/>
  <c r="J120" i="18"/>
  <c r="J125" i="18" s="1"/>
  <c r="C125" i="23" s="1"/>
  <c r="C120" i="18"/>
  <c r="C114" i="18"/>
  <c r="C113" i="18"/>
  <c r="J112" i="18"/>
  <c r="J117" i="18" s="1"/>
  <c r="C117" i="23" s="1"/>
  <c r="C112" i="18"/>
  <c r="C106" i="18"/>
  <c r="C105" i="18"/>
  <c r="J104" i="18"/>
  <c r="J105" i="18" s="1"/>
  <c r="C105" i="23" s="1"/>
  <c r="C104" i="18"/>
  <c r="C98" i="18"/>
  <c r="C97" i="18"/>
  <c r="J96" i="18"/>
  <c r="J101" i="18" s="1"/>
  <c r="C101" i="23" s="1"/>
  <c r="C96" i="18"/>
  <c r="C90" i="18"/>
  <c r="C89" i="18"/>
  <c r="J88" i="18"/>
  <c r="J93" i="18" s="1"/>
  <c r="C93" i="23" s="1"/>
  <c r="C88" i="18"/>
  <c r="C82" i="18"/>
  <c r="C81" i="18"/>
  <c r="J80" i="18"/>
  <c r="J85" i="18" s="1"/>
  <c r="C85" i="23" s="1"/>
  <c r="C80" i="18"/>
  <c r="C74" i="18"/>
  <c r="C73" i="18"/>
  <c r="J72" i="18"/>
  <c r="J77" i="18" s="1"/>
  <c r="C77" i="23" s="1"/>
  <c r="C72" i="18"/>
  <c r="C66" i="18"/>
  <c r="C65" i="18"/>
  <c r="J64" i="18"/>
  <c r="J69" i="18" s="1"/>
  <c r="C69" i="23" s="1"/>
  <c r="C64" i="18"/>
  <c r="C58" i="18"/>
  <c r="C57" i="18"/>
  <c r="J56" i="18"/>
  <c r="J61" i="18" s="1"/>
  <c r="C61" i="23" s="1"/>
  <c r="C56" i="18"/>
  <c r="C50" i="18"/>
  <c r="C49" i="18"/>
  <c r="J48" i="18"/>
  <c r="J53" i="18" s="1"/>
  <c r="C53" i="23" s="1"/>
  <c r="C48" i="18"/>
  <c r="AF14" i="18"/>
  <c r="N129" i="23" s="1"/>
  <c r="K72" i="23" l="1"/>
  <c r="K80" i="23"/>
  <c r="K96" i="23"/>
  <c r="C60" i="18"/>
  <c r="C76" i="18"/>
  <c r="C92" i="18"/>
  <c r="C108" i="18"/>
  <c r="C124" i="18"/>
  <c r="C52" i="18"/>
  <c r="C132" i="18"/>
  <c r="C84" i="18"/>
  <c r="C100" i="18"/>
  <c r="C116" i="18"/>
  <c r="N105" i="23"/>
  <c r="N73" i="23"/>
  <c r="N41" i="23"/>
  <c r="C128" i="23"/>
  <c r="C120" i="23"/>
  <c r="C112" i="23"/>
  <c r="C104" i="23"/>
  <c r="C96" i="23"/>
  <c r="C88" i="23"/>
  <c r="C80" i="23"/>
  <c r="C72" i="23"/>
  <c r="C64" i="23"/>
  <c r="C56" i="23"/>
  <c r="C48" i="23"/>
  <c r="C68" i="18"/>
  <c r="N9" i="23"/>
  <c r="N11" i="23" s="1"/>
  <c r="G4" i="23" s="1"/>
  <c r="N49" i="23"/>
  <c r="N81" i="23"/>
  <c r="N113" i="23"/>
  <c r="N57" i="23"/>
  <c r="N89" i="23"/>
  <c r="N121" i="23"/>
  <c r="N65" i="23"/>
  <c r="N97" i="23"/>
  <c r="M104" i="23"/>
  <c r="K48" i="23"/>
  <c r="M48" i="23"/>
  <c r="M72" i="23"/>
  <c r="M96" i="23"/>
  <c r="K112" i="23"/>
  <c r="K40" i="23"/>
  <c r="K64" i="23"/>
  <c r="K88" i="23"/>
  <c r="M112" i="23"/>
  <c r="M40" i="23"/>
  <c r="M64" i="23"/>
  <c r="M88" i="23"/>
  <c r="K128" i="23"/>
  <c r="K104" i="23"/>
  <c r="M128" i="23"/>
  <c r="K56" i="23"/>
  <c r="M56" i="23"/>
  <c r="M80" i="23"/>
  <c r="K120" i="23"/>
  <c r="M120" i="23"/>
  <c r="J86" i="18"/>
  <c r="C86" i="23" s="1"/>
  <c r="J89" i="18"/>
  <c r="C89" i="23" s="1"/>
  <c r="J71" i="18"/>
  <c r="C71" i="23" s="1"/>
  <c r="J109" i="18"/>
  <c r="C109" i="23" s="1"/>
  <c r="J110" i="18"/>
  <c r="C110" i="23" s="1"/>
  <c r="J74" i="18"/>
  <c r="C74" i="23" s="1"/>
  <c r="J82" i="18"/>
  <c r="C82" i="23" s="1"/>
  <c r="J94" i="18"/>
  <c r="C94" i="23" s="1"/>
  <c r="J102" i="18"/>
  <c r="C102" i="23" s="1"/>
  <c r="J103" i="18"/>
  <c r="C103" i="23" s="1"/>
  <c r="J76" i="18"/>
  <c r="C76" i="23" s="1"/>
  <c r="J100" i="18"/>
  <c r="C100" i="23" s="1"/>
  <c r="J70" i="18"/>
  <c r="C70" i="23" s="1"/>
  <c r="J73" i="18"/>
  <c r="C73" i="23" s="1"/>
  <c r="J132" i="18"/>
  <c r="C132" i="23" s="1"/>
  <c r="J126" i="18"/>
  <c r="C126" i="23" s="1"/>
  <c r="J130" i="18"/>
  <c r="C130" i="23" s="1"/>
  <c r="J122" i="18"/>
  <c r="C122" i="23" s="1"/>
  <c r="J124" i="18"/>
  <c r="C124" i="23" s="1"/>
  <c r="J118" i="18"/>
  <c r="C118" i="23" s="1"/>
  <c r="J116" i="18"/>
  <c r="C116" i="23" s="1"/>
  <c r="J114" i="18"/>
  <c r="C114" i="23" s="1"/>
  <c r="J106" i="18"/>
  <c r="C106" i="23" s="1"/>
  <c r="J107" i="18"/>
  <c r="C107" i="23" s="1"/>
  <c r="J108" i="18"/>
  <c r="C108" i="23" s="1"/>
  <c r="J98" i="18"/>
  <c r="C98" i="23" s="1"/>
  <c r="J87" i="18"/>
  <c r="C87" i="23" s="1"/>
  <c r="J90" i="18"/>
  <c r="C90" i="23" s="1"/>
  <c r="J92" i="18"/>
  <c r="C92" i="23" s="1"/>
  <c r="J78" i="18"/>
  <c r="C78" i="23" s="1"/>
  <c r="J84" i="18"/>
  <c r="C84" i="23" s="1"/>
  <c r="J127" i="18"/>
  <c r="C127" i="23" s="1"/>
  <c r="J131" i="18"/>
  <c r="C131" i="23" s="1"/>
  <c r="J129" i="18"/>
  <c r="C129" i="23" s="1"/>
  <c r="J119" i="18"/>
  <c r="C119" i="23" s="1"/>
  <c r="J123" i="18"/>
  <c r="C123" i="23" s="1"/>
  <c r="J121" i="18"/>
  <c r="C121" i="23" s="1"/>
  <c r="J111" i="18"/>
  <c r="C111" i="23" s="1"/>
  <c r="J115" i="18"/>
  <c r="C115" i="23" s="1"/>
  <c r="J113" i="18"/>
  <c r="C113" i="23" s="1"/>
  <c r="J95" i="18"/>
  <c r="C95" i="23" s="1"/>
  <c r="J99" i="18"/>
  <c r="C99" i="23" s="1"/>
  <c r="J97" i="18"/>
  <c r="C97" i="23" s="1"/>
  <c r="J91" i="18"/>
  <c r="C91" i="23" s="1"/>
  <c r="J79" i="18"/>
  <c r="C79" i="23" s="1"/>
  <c r="J83" i="18"/>
  <c r="C83" i="23" s="1"/>
  <c r="J81" i="18"/>
  <c r="C81" i="23" s="1"/>
  <c r="J75" i="18"/>
  <c r="C75" i="23" s="1"/>
  <c r="J57" i="18"/>
  <c r="C57" i="23" s="1"/>
  <c r="J54" i="18"/>
  <c r="C54" i="23" s="1"/>
  <c r="J60" i="18"/>
  <c r="C60" i="23" s="1"/>
  <c r="J67" i="18"/>
  <c r="C67" i="23" s="1"/>
  <c r="J58" i="18"/>
  <c r="C58" i="23" s="1"/>
  <c r="J62" i="18"/>
  <c r="C62" i="23" s="1"/>
  <c r="J66" i="18"/>
  <c r="C66" i="23" s="1"/>
  <c r="J68" i="18"/>
  <c r="C68" i="23" s="1"/>
  <c r="J63" i="18"/>
  <c r="C63" i="23" s="1"/>
  <c r="J65" i="18"/>
  <c r="C65" i="23" s="1"/>
  <c r="J55" i="18"/>
  <c r="C55" i="23" s="1"/>
  <c r="J59" i="18"/>
  <c r="C59" i="23" s="1"/>
  <c r="J50" i="18"/>
  <c r="C50" i="23" s="1"/>
  <c r="J46" i="18"/>
  <c r="C46" i="23" s="1"/>
  <c r="J52" i="18"/>
  <c r="C52" i="23" s="1"/>
  <c r="J49" i="18"/>
  <c r="C49" i="23" s="1"/>
  <c r="J47" i="18"/>
  <c r="C47" i="23" s="1"/>
  <c r="J51" i="18"/>
  <c r="C51" i="23" s="1"/>
  <c r="K116" i="23" l="1"/>
  <c r="K132" i="23"/>
  <c r="K99" i="23"/>
  <c r="K68" i="23"/>
  <c r="K60" i="23"/>
  <c r="K75" i="23"/>
  <c r="K44" i="23"/>
  <c r="K124" i="23"/>
  <c r="K84" i="23"/>
  <c r="K52" i="23"/>
  <c r="K92" i="23"/>
  <c r="K108" i="23"/>
  <c r="K83" i="23"/>
  <c r="K100" i="23"/>
  <c r="K91" i="23"/>
  <c r="K76" i="23"/>
  <c r="K107" i="23"/>
  <c r="K51" i="23"/>
  <c r="K67" i="23"/>
  <c r="K123" i="23"/>
  <c r="K43" i="23"/>
  <c r="K59" i="23"/>
  <c r="K115" i="23"/>
  <c r="K131" i="23"/>
  <c r="C42" i="18"/>
  <c r="C41" i="18"/>
  <c r="C40" i="18"/>
  <c r="J40" i="18"/>
  <c r="BH16" i="22"/>
  <c r="BG16" i="22"/>
  <c r="BF16" i="22"/>
  <c r="BD16" i="22"/>
  <c r="BB16" i="22"/>
  <c r="BA16" i="22"/>
  <c r="AW16" i="22"/>
  <c r="AV16" i="22"/>
  <c r="AU16" i="22"/>
  <c r="AS16" i="22"/>
  <c r="AQ16" i="22"/>
  <c r="AP16" i="22"/>
  <c r="AL16" i="22"/>
  <c r="AK16" i="22"/>
  <c r="AJ16" i="22"/>
  <c r="AH16" i="22"/>
  <c r="AF16" i="22"/>
  <c r="AE16" i="22"/>
  <c r="AA16" i="22"/>
  <c r="Z16" i="22"/>
  <c r="Y16" i="22"/>
  <c r="W16" i="22"/>
  <c r="U16" i="22"/>
  <c r="T16" i="22"/>
  <c r="AH28" i="22"/>
  <c r="AS28" i="22" s="1"/>
  <c r="BD28" i="22" s="1"/>
  <c r="AH27" i="22"/>
  <c r="AS27" i="22" s="1"/>
  <c r="BD27" i="22" s="1"/>
  <c r="AH26" i="22"/>
  <c r="AS26" i="22" s="1"/>
  <c r="BD26" i="22" s="1"/>
  <c r="AH25" i="22"/>
  <c r="AS25" i="22" s="1"/>
  <c r="BD25" i="22" s="1"/>
  <c r="AH24" i="22"/>
  <c r="AS24" i="22" s="1"/>
  <c r="BD24" i="22" s="1"/>
  <c r="AH23" i="22"/>
  <c r="AS23" i="22" s="1"/>
  <c r="BD23" i="22" s="1"/>
  <c r="AH22" i="22"/>
  <c r="AS22" i="22" s="1"/>
  <c r="BD22" i="22" s="1"/>
  <c r="AH21" i="22"/>
  <c r="AS21" i="22" s="1"/>
  <c r="BD21" i="22" s="1"/>
  <c r="AH20" i="22"/>
  <c r="AS20" i="22" s="1"/>
  <c r="BD20" i="22" s="1"/>
  <c r="AH19" i="22"/>
  <c r="AS19" i="22" s="1"/>
  <c r="BD19" i="22" s="1"/>
  <c r="AH18" i="22"/>
  <c r="AS18" i="22" s="1"/>
  <c r="BD18" i="22" s="1"/>
  <c r="AH17" i="22"/>
  <c r="AS17" i="22" s="1"/>
  <c r="BD17" i="22" s="1"/>
  <c r="AF17" i="18"/>
  <c r="AC4" i="18"/>
  <c r="P12" i="22" s="1"/>
  <c r="P16" i="22" s="1"/>
  <c r="B29" i="22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4" i="17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C44" i="18" l="1"/>
  <c r="J43" i="18"/>
  <c r="C43" i="23" s="1"/>
  <c r="C40" i="23"/>
  <c r="P121" i="23"/>
  <c r="P89" i="23"/>
  <c r="P57" i="23"/>
  <c r="P113" i="23"/>
  <c r="P81" i="23"/>
  <c r="P49" i="23"/>
  <c r="P97" i="23"/>
  <c r="P105" i="23"/>
  <c r="P73" i="23"/>
  <c r="P41" i="23"/>
  <c r="P129" i="23"/>
  <c r="P65" i="23"/>
  <c r="J44" i="18"/>
  <c r="C44" i="23" s="1"/>
  <c r="J45" i="18"/>
  <c r="C45" i="23" s="1"/>
  <c r="J38" i="18"/>
  <c r="C38" i="23" s="1"/>
  <c r="J39" i="18"/>
  <c r="C39" i="23" s="1"/>
  <c r="J41" i="18"/>
  <c r="C41" i="23" s="1"/>
  <c r="J42" i="18"/>
  <c r="C42" i="23" s="1"/>
  <c r="P28" i="22"/>
  <c r="X130" i="18" s="1"/>
  <c r="B130" i="18" s="1"/>
  <c r="P25" i="22"/>
  <c r="X106" i="18" s="1"/>
  <c r="B106" i="18" s="1"/>
  <c r="P17" i="22"/>
  <c r="X42" i="18" s="1"/>
  <c r="B42" i="18" s="1"/>
  <c r="G42" i="18" s="1"/>
  <c r="T41" i="23" s="1"/>
  <c r="P18" i="22"/>
  <c r="P19" i="22"/>
  <c r="P26" i="22"/>
  <c r="X114" i="18" s="1"/>
  <c r="B114" i="18" s="1"/>
  <c r="P21" i="22"/>
  <c r="X74" i="18" s="1"/>
  <c r="B74" i="18" s="1"/>
  <c r="P22" i="22"/>
  <c r="X82" i="18" s="1"/>
  <c r="B82" i="18" s="1"/>
  <c r="P23" i="22"/>
  <c r="X90" i="18" s="1"/>
  <c r="B90" i="18" s="1"/>
  <c r="P24" i="22"/>
  <c r="X98" i="18" s="1"/>
  <c r="B98" i="18" s="1"/>
  <c r="P27" i="22"/>
  <c r="X122" i="18" s="1"/>
  <c r="B122" i="18" s="1"/>
  <c r="P20" i="22"/>
  <c r="J16" i="22"/>
  <c r="L16" i="22"/>
  <c r="I16" i="22"/>
  <c r="I17" i="22" s="1"/>
  <c r="N16" i="22"/>
  <c r="O16" i="22"/>
  <c r="B2" i="20"/>
  <c r="L1" i="21"/>
  <c r="L2" i="21" s="1"/>
  <c r="B38" i="20" l="1"/>
  <c r="B37" i="20"/>
  <c r="B22" i="20"/>
  <c r="N25" i="18" s="1"/>
  <c r="B36" i="20"/>
  <c r="B44" i="20"/>
  <c r="M136" i="18" s="1"/>
  <c r="B5" i="20"/>
  <c r="I4" i="22" s="1"/>
  <c r="B8" i="20"/>
  <c r="I8" i="22" s="1"/>
  <c r="B7" i="20"/>
  <c r="I6" i="22" s="1"/>
  <c r="M2" i="18" s="1"/>
  <c r="B6" i="20"/>
  <c r="I5" i="22" s="1"/>
  <c r="B12" i="20"/>
  <c r="AP4" i="18" s="1"/>
  <c r="B4" i="20"/>
  <c r="J17" i="22"/>
  <c r="M41" i="18" s="1"/>
  <c r="G106" i="18"/>
  <c r="T105" i="23" s="1"/>
  <c r="D106" i="18"/>
  <c r="E106" i="18"/>
  <c r="F106" i="18"/>
  <c r="F90" i="18"/>
  <c r="E90" i="18"/>
  <c r="G90" i="18"/>
  <c r="T89" i="23" s="1"/>
  <c r="D90" i="18"/>
  <c r="F130" i="18"/>
  <c r="E130" i="18"/>
  <c r="D130" i="18"/>
  <c r="G130" i="18"/>
  <c r="T129" i="23" s="1"/>
  <c r="G82" i="18"/>
  <c r="T81" i="23" s="1"/>
  <c r="F82" i="18"/>
  <c r="E82" i="18"/>
  <c r="D82" i="18"/>
  <c r="G74" i="18"/>
  <c r="T73" i="23" s="1"/>
  <c r="F74" i="18"/>
  <c r="D74" i="18"/>
  <c r="E74" i="18"/>
  <c r="G114" i="18"/>
  <c r="T113" i="23" s="1"/>
  <c r="F114" i="18"/>
  <c r="E114" i="18"/>
  <c r="D114" i="18"/>
  <c r="E122" i="18"/>
  <c r="D122" i="18"/>
  <c r="G122" i="18"/>
  <c r="T121" i="23" s="1"/>
  <c r="F122" i="18"/>
  <c r="G98" i="18"/>
  <c r="T97" i="23" s="1"/>
  <c r="F98" i="18"/>
  <c r="E98" i="18"/>
  <c r="D98" i="18"/>
  <c r="X58" i="18"/>
  <c r="B58" i="18" s="1"/>
  <c r="X50" i="18"/>
  <c r="B50" i="18" s="1"/>
  <c r="X66" i="18"/>
  <c r="B66" i="18" s="1"/>
  <c r="B41" i="20"/>
  <c r="B13" i="20"/>
  <c r="M6" i="18" s="1"/>
  <c r="B40" i="20"/>
  <c r="B39" i="20"/>
  <c r="B33" i="20"/>
  <c r="M36" i="18" s="1"/>
  <c r="B35" i="20"/>
  <c r="B34" i="20"/>
  <c r="B24" i="20"/>
  <c r="N27" i="18" s="1"/>
  <c r="B32" i="20"/>
  <c r="M23" i="18" s="1"/>
  <c r="N26" i="22"/>
  <c r="X112" i="18" s="1"/>
  <c r="B112" i="18" s="1"/>
  <c r="N18" i="22"/>
  <c r="N23" i="22"/>
  <c r="X88" i="18" s="1"/>
  <c r="B88" i="18" s="1"/>
  <c r="N28" i="22"/>
  <c r="X128" i="18" s="1"/>
  <c r="B128" i="18" s="1"/>
  <c r="N25" i="22"/>
  <c r="X104" i="18" s="1"/>
  <c r="B104" i="18" s="1"/>
  <c r="N17" i="22"/>
  <c r="X40" i="18" s="1"/>
  <c r="N22" i="22"/>
  <c r="X80" i="18" s="1"/>
  <c r="B80" i="18" s="1"/>
  <c r="N27" i="22"/>
  <c r="X120" i="18" s="1"/>
  <c r="B120" i="18" s="1"/>
  <c r="N19" i="22"/>
  <c r="N24" i="22"/>
  <c r="X96" i="18" s="1"/>
  <c r="B96" i="18" s="1"/>
  <c r="N21" i="22"/>
  <c r="X72" i="18" s="1"/>
  <c r="B72" i="18" s="1"/>
  <c r="N20" i="22"/>
  <c r="O23" i="22"/>
  <c r="X89" i="18" s="1"/>
  <c r="B89" i="18" s="1"/>
  <c r="O28" i="22"/>
  <c r="X129" i="18" s="1"/>
  <c r="B129" i="18" s="1"/>
  <c r="O20" i="22"/>
  <c r="O22" i="22"/>
  <c r="X81" i="18" s="1"/>
  <c r="B81" i="18" s="1"/>
  <c r="O27" i="22"/>
  <c r="X121" i="18" s="1"/>
  <c r="B121" i="18" s="1"/>
  <c r="O19" i="22"/>
  <c r="O24" i="22"/>
  <c r="X97" i="18" s="1"/>
  <c r="B97" i="18" s="1"/>
  <c r="O21" i="22"/>
  <c r="X73" i="18" s="1"/>
  <c r="B73" i="18" s="1"/>
  <c r="O26" i="22"/>
  <c r="X113" i="18" s="1"/>
  <c r="B113" i="18" s="1"/>
  <c r="O18" i="22"/>
  <c r="O25" i="22"/>
  <c r="X105" i="18" s="1"/>
  <c r="B105" i="18" s="1"/>
  <c r="O17" i="22"/>
  <c r="X41" i="18" s="1"/>
  <c r="B41" i="18" s="1"/>
  <c r="G41" i="18" s="1"/>
  <c r="S41" i="23" s="1"/>
  <c r="L24" i="22"/>
  <c r="M100" i="18" s="1"/>
  <c r="L23" i="22"/>
  <c r="M92" i="18" s="1"/>
  <c r="L26" i="22"/>
  <c r="M116" i="18" s="1"/>
  <c r="L21" i="22"/>
  <c r="M76" i="18" s="1"/>
  <c r="L18" i="22"/>
  <c r="L28" i="22"/>
  <c r="M132" i="18" s="1"/>
  <c r="L20" i="22"/>
  <c r="L27" i="22"/>
  <c r="M124" i="18" s="1"/>
  <c r="L19" i="22"/>
  <c r="L25" i="22"/>
  <c r="M108" i="18" s="1"/>
  <c r="L17" i="22"/>
  <c r="M44" i="18" s="1"/>
  <c r="L22" i="22"/>
  <c r="M84" i="18" s="1"/>
  <c r="J28" i="22"/>
  <c r="M129" i="18" s="1"/>
  <c r="J20" i="22"/>
  <c r="J27" i="22"/>
  <c r="M121" i="18" s="1"/>
  <c r="J19" i="22"/>
  <c r="J22" i="22"/>
  <c r="M81" i="18" s="1"/>
  <c r="J25" i="22"/>
  <c r="M105" i="18" s="1"/>
  <c r="J24" i="22"/>
  <c r="M97" i="18" s="1"/>
  <c r="J23" i="22"/>
  <c r="M89" i="18" s="1"/>
  <c r="J21" i="22"/>
  <c r="M73" i="18" s="1"/>
  <c r="J26" i="22"/>
  <c r="M113" i="18" s="1"/>
  <c r="J18" i="22"/>
  <c r="I25" i="22"/>
  <c r="M104" i="18" s="1"/>
  <c r="I26" i="22"/>
  <c r="M112" i="18" s="1"/>
  <c r="I18" i="22"/>
  <c r="I20" i="22"/>
  <c r="I27" i="22"/>
  <c r="M120" i="18" s="1"/>
  <c r="I19" i="22"/>
  <c r="I24" i="22"/>
  <c r="M96" i="18" s="1"/>
  <c r="I22" i="22"/>
  <c r="M80" i="18" s="1"/>
  <c r="I21" i="22"/>
  <c r="M72" i="18" s="1"/>
  <c r="I28" i="22"/>
  <c r="M128" i="18" s="1"/>
  <c r="M40" i="18"/>
  <c r="I23" i="22"/>
  <c r="M88" i="18" s="1"/>
  <c r="B27" i="20"/>
  <c r="N30" i="18" s="1"/>
  <c r="B17" i="20"/>
  <c r="B26" i="20"/>
  <c r="N29" i="18" s="1"/>
  <c r="B16" i="20"/>
  <c r="M11" i="18" s="1"/>
  <c r="B43" i="20"/>
  <c r="B25" i="20"/>
  <c r="N28" i="18" s="1"/>
  <c r="B15" i="20"/>
  <c r="M9" i="18" s="1"/>
  <c r="B42" i="20"/>
  <c r="Y5" i="18" s="1"/>
  <c r="B23" i="20"/>
  <c r="N26" i="18" s="1"/>
  <c r="B14" i="20"/>
  <c r="M8" i="18" s="1"/>
  <c r="B29" i="20"/>
  <c r="N32" i="18" s="1"/>
  <c r="B31" i="20"/>
  <c r="N34" i="18" s="1"/>
  <c r="B21" i="20"/>
  <c r="M20" i="18" s="1"/>
  <c r="B30" i="20"/>
  <c r="N33" i="18" s="1"/>
  <c r="B20" i="20"/>
  <c r="AC17" i="18" s="1"/>
  <c r="B19" i="20"/>
  <c r="M17" i="18" s="1"/>
  <c r="B28" i="20"/>
  <c r="N31" i="18" s="1"/>
  <c r="B18" i="20"/>
  <c r="M14" i="18" s="1"/>
  <c r="L207" i="21"/>
  <c r="L203" i="21"/>
  <c r="L199" i="21"/>
  <c r="L195" i="21"/>
  <c r="L191" i="21"/>
  <c r="L187" i="21"/>
  <c r="L183" i="21"/>
  <c r="L179" i="21"/>
  <c r="L175" i="21"/>
  <c r="L171" i="21"/>
  <c r="L167" i="21"/>
  <c r="L163" i="21"/>
  <c r="L159" i="21"/>
  <c r="L155" i="21"/>
  <c r="L151" i="21"/>
  <c r="L147" i="21"/>
  <c r="L143" i="21"/>
  <c r="L139" i="21"/>
  <c r="L135" i="21"/>
  <c r="L131" i="21"/>
  <c r="L127" i="21"/>
  <c r="L123" i="21"/>
  <c r="L119" i="21"/>
  <c r="L115" i="21"/>
  <c r="L111" i="21"/>
  <c r="L107" i="21"/>
  <c r="L103" i="21"/>
  <c r="L99" i="21"/>
  <c r="L95" i="21"/>
  <c r="L91" i="21"/>
  <c r="L87" i="21"/>
  <c r="L83" i="21"/>
  <c r="L79" i="21"/>
  <c r="L75" i="21"/>
  <c r="L71" i="21"/>
  <c r="L67" i="21"/>
  <c r="L63" i="21"/>
  <c r="L59" i="21"/>
  <c r="L55" i="21"/>
  <c r="L51" i="21"/>
  <c r="L47" i="21"/>
  <c r="L43" i="21"/>
  <c r="L39" i="21"/>
  <c r="L35" i="21"/>
  <c r="L31" i="21"/>
  <c r="L27" i="21"/>
  <c r="L23" i="21"/>
  <c r="L19" i="21"/>
  <c r="L15" i="21"/>
  <c r="L11" i="21"/>
  <c r="L7" i="21"/>
  <c r="M206" i="21"/>
  <c r="M202" i="21"/>
  <c r="M198" i="21"/>
  <c r="M194" i="21"/>
  <c r="M190" i="21"/>
  <c r="M186" i="21"/>
  <c r="M182" i="21"/>
  <c r="M178" i="21"/>
  <c r="M174" i="21"/>
  <c r="M170" i="21"/>
  <c r="M166" i="21"/>
  <c r="M162" i="21"/>
  <c r="M158" i="21"/>
  <c r="M154" i="21"/>
  <c r="M150" i="21"/>
  <c r="M146" i="21"/>
  <c r="M142" i="21"/>
  <c r="M138" i="21"/>
  <c r="M134" i="21"/>
  <c r="M130" i="21"/>
  <c r="M126" i="21"/>
  <c r="M122" i="21"/>
  <c r="M118" i="21"/>
  <c r="M114" i="21"/>
  <c r="M110" i="21"/>
  <c r="M106" i="21"/>
  <c r="M102" i="21"/>
  <c r="M98" i="21"/>
  <c r="M94" i="21"/>
  <c r="M90" i="21"/>
  <c r="M86" i="21"/>
  <c r="M82" i="21"/>
  <c r="M78" i="21"/>
  <c r="M74" i="21"/>
  <c r="M70" i="21"/>
  <c r="M66" i="21"/>
  <c r="M62" i="21"/>
  <c r="M58" i="21"/>
  <c r="M54" i="21"/>
  <c r="M50" i="21"/>
  <c r="M46" i="21"/>
  <c r="M42" i="21"/>
  <c r="M38" i="21"/>
  <c r="M34" i="21"/>
  <c r="M30" i="21"/>
  <c r="M26" i="21"/>
  <c r="M22" i="21"/>
  <c r="M18" i="21"/>
  <c r="M14" i="21"/>
  <c r="M10" i="21"/>
  <c r="M6" i="21"/>
  <c r="L206" i="21"/>
  <c r="L202" i="21"/>
  <c r="L198" i="21"/>
  <c r="L194" i="21"/>
  <c r="L190" i="21"/>
  <c r="L186" i="21"/>
  <c r="L182" i="21"/>
  <c r="L178" i="21"/>
  <c r="L174" i="21"/>
  <c r="L170" i="21"/>
  <c r="L166" i="21"/>
  <c r="L162" i="21"/>
  <c r="L158" i="21"/>
  <c r="L154" i="21"/>
  <c r="L150" i="21"/>
  <c r="L146" i="21"/>
  <c r="L142" i="21"/>
  <c r="L138" i="21"/>
  <c r="L134" i="21"/>
  <c r="L130" i="21"/>
  <c r="L126" i="21"/>
  <c r="L122" i="21"/>
  <c r="L118" i="21"/>
  <c r="L114" i="21"/>
  <c r="L110" i="21"/>
  <c r="L106" i="21"/>
  <c r="L102" i="21"/>
  <c r="L98" i="21"/>
  <c r="L94" i="21"/>
  <c r="L90" i="21"/>
  <c r="L86" i="21"/>
  <c r="L82" i="21"/>
  <c r="L78" i="21"/>
  <c r="L74" i="21"/>
  <c r="M205" i="21"/>
  <c r="M201" i="21"/>
  <c r="M197" i="21"/>
  <c r="M193" i="21"/>
  <c r="M189" i="21"/>
  <c r="M185" i="21"/>
  <c r="M181" i="21"/>
  <c r="M177" i="21"/>
  <c r="M173" i="21"/>
  <c r="M169" i="21"/>
  <c r="M165" i="21"/>
  <c r="M161" i="21"/>
  <c r="M157" i="21"/>
  <c r="M153" i="21"/>
  <c r="M149" i="21"/>
  <c r="M145" i="21"/>
  <c r="M141" i="21"/>
  <c r="M137" i="21"/>
  <c r="M133" i="21"/>
  <c r="M129" i="21"/>
  <c r="M125" i="21"/>
  <c r="M121" i="21"/>
  <c r="M117" i="21"/>
  <c r="M113" i="21"/>
  <c r="M109" i="21"/>
  <c r="M105" i="21"/>
  <c r="M101" i="21"/>
  <c r="M97" i="21"/>
  <c r="M93" i="21"/>
  <c r="M89" i="21"/>
  <c r="M85" i="21"/>
  <c r="M81" i="21"/>
  <c r="M77" i="21"/>
  <c r="M73" i="21"/>
  <c r="M69" i="21"/>
  <c r="M65" i="21"/>
  <c r="M61" i="21"/>
  <c r="M57" i="21"/>
  <c r="M53" i="21"/>
  <c r="M49" i="21"/>
  <c r="M45" i="21"/>
  <c r="M41" i="21"/>
  <c r="M37" i="21"/>
  <c r="M33" i="21"/>
  <c r="M29" i="21"/>
  <c r="M25" i="21"/>
  <c r="M21" i="21"/>
  <c r="M17" i="21"/>
  <c r="M13" i="21"/>
  <c r="M9" i="21"/>
  <c r="L205" i="21"/>
  <c r="M204" i="21"/>
  <c r="M200" i="21"/>
  <c r="M196" i="21"/>
  <c r="M192" i="21"/>
  <c r="M188" i="21"/>
  <c r="M184" i="21"/>
  <c r="M180" i="21"/>
  <c r="M176" i="21"/>
  <c r="M172" i="21"/>
  <c r="M168" i="21"/>
  <c r="M164" i="21"/>
  <c r="M160" i="21"/>
  <c r="M156" i="21"/>
  <c r="M152" i="21"/>
  <c r="M148" i="21"/>
  <c r="M144" i="21"/>
  <c r="M140" i="21"/>
  <c r="M136" i="21"/>
  <c r="M132" i="21"/>
  <c r="M128" i="21"/>
  <c r="M124" i="21"/>
  <c r="M120" i="21"/>
  <c r="M116" i="21"/>
  <c r="M112" i="21"/>
  <c r="M108" i="21"/>
  <c r="M104" i="21"/>
  <c r="M100" i="21"/>
  <c r="M96" i="21"/>
  <c r="M92" i="21"/>
  <c r="M88" i="21"/>
  <c r="M84" i="21"/>
  <c r="M80" i="21"/>
  <c r="M76" i="21"/>
  <c r="M72" i="21"/>
  <c r="M68" i="21"/>
  <c r="M64" i="21"/>
  <c r="M60" i="21"/>
  <c r="M56" i="21"/>
  <c r="M52" i="21"/>
  <c r="M48" i="21"/>
  <c r="M44" i="21"/>
  <c r="M40" i="21"/>
  <c r="M36" i="21"/>
  <c r="M32" i="21"/>
  <c r="M28" i="21"/>
  <c r="M24" i="21"/>
  <c r="M20" i="21"/>
  <c r="M16" i="21"/>
  <c r="M12" i="21"/>
  <c r="M8" i="21"/>
  <c r="M203" i="21"/>
  <c r="M199" i="21"/>
  <c r="M191" i="21"/>
  <c r="M183" i="21"/>
  <c r="M175" i="21"/>
  <c r="M171" i="21"/>
  <c r="M163" i="21"/>
  <c r="M155" i="21"/>
  <c r="M147" i="21"/>
  <c r="M135" i="21"/>
  <c r="M127" i="21"/>
  <c r="M119" i="21"/>
  <c r="M111" i="21"/>
  <c r="M99" i="21"/>
  <c r="M91" i="21"/>
  <c r="M83" i="21"/>
  <c r="M75" i="21"/>
  <c r="M67" i="21"/>
  <c r="M55" i="21"/>
  <c r="M43" i="21"/>
  <c r="M35" i="21"/>
  <c r="M27" i="21"/>
  <c r="M15" i="21"/>
  <c r="L204" i="21"/>
  <c r="L200" i="21"/>
  <c r="L196" i="21"/>
  <c r="L192" i="21"/>
  <c r="L188" i="21"/>
  <c r="L184" i="21"/>
  <c r="L180" i="21"/>
  <c r="L176" i="21"/>
  <c r="L172" i="21"/>
  <c r="L168" i="21"/>
  <c r="L164" i="21"/>
  <c r="L160" i="21"/>
  <c r="L156" i="21"/>
  <c r="L152" i="21"/>
  <c r="L148" i="21"/>
  <c r="L144" i="21"/>
  <c r="L140" i="21"/>
  <c r="L136" i="21"/>
  <c r="L132" i="21"/>
  <c r="L128" i="21"/>
  <c r="L124" i="21"/>
  <c r="L120" i="21"/>
  <c r="L116" i="21"/>
  <c r="L112" i="21"/>
  <c r="L108" i="21"/>
  <c r="L104" i="21"/>
  <c r="L100" i="21"/>
  <c r="L96" i="21"/>
  <c r="L92" i="21"/>
  <c r="L88" i="21"/>
  <c r="L84" i="21"/>
  <c r="L80" i="21"/>
  <c r="L76" i="21"/>
  <c r="L72" i="21"/>
  <c r="L68" i="21"/>
  <c r="L64" i="21"/>
  <c r="L60" i="21"/>
  <c r="L56" i="21"/>
  <c r="L52" i="21"/>
  <c r="L48" i="21"/>
  <c r="L44" i="21"/>
  <c r="L40" i="21"/>
  <c r="L36" i="21"/>
  <c r="L32" i="21"/>
  <c r="L28" i="21"/>
  <c r="L24" i="21"/>
  <c r="L20" i="21"/>
  <c r="L16" i="21"/>
  <c r="L12" i="21"/>
  <c r="L8" i="21"/>
  <c r="M207" i="21"/>
  <c r="M195" i="21"/>
  <c r="M187" i="21"/>
  <c r="M179" i="21"/>
  <c r="M167" i="21"/>
  <c r="M159" i="21"/>
  <c r="M151" i="21"/>
  <c r="M143" i="21"/>
  <c r="M139" i="21"/>
  <c r="M131" i="21"/>
  <c r="M123" i="21"/>
  <c r="M115" i="21"/>
  <c r="M107" i="21"/>
  <c r="M103" i="21"/>
  <c r="M95" i="21"/>
  <c r="M87" i="21"/>
  <c r="M79" i="21"/>
  <c r="M71" i="21"/>
  <c r="M63" i="21"/>
  <c r="M59" i="21"/>
  <c r="M51" i="21"/>
  <c r="M47" i="21"/>
  <c r="M39" i="21"/>
  <c r="M31" i="21"/>
  <c r="M23" i="21"/>
  <c r="M19" i="21"/>
  <c r="M11" i="21"/>
  <c r="L197" i="21"/>
  <c r="L165" i="21"/>
  <c r="L133" i="21"/>
  <c r="L101" i="21"/>
  <c r="L70" i="21"/>
  <c r="L54" i="21"/>
  <c r="L38" i="21"/>
  <c r="L22" i="21"/>
  <c r="M7" i="21"/>
  <c r="L193" i="21"/>
  <c r="L161" i="21"/>
  <c r="L129" i="21"/>
  <c r="L97" i="21"/>
  <c r="L69" i="21"/>
  <c r="L53" i="21"/>
  <c r="L37" i="21"/>
  <c r="L21" i="21"/>
  <c r="L6" i="21"/>
  <c r="L185" i="21"/>
  <c r="L121" i="21"/>
  <c r="L89" i="21"/>
  <c r="L65" i="21"/>
  <c r="L49" i="21"/>
  <c r="L33" i="21"/>
  <c r="L17" i="21"/>
  <c r="L149" i="21"/>
  <c r="L117" i="21"/>
  <c r="L85" i="21"/>
  <c r="L62" i="21"/>
  <c r="L46" i="21"/>
  <c r="L14" i="21"/>
  <c r="L201" i="21"/>
  <c r="L137" i="21"/>
  <c r="L73" i="21"/>
  <c r="L41" i="21"/>
  <c r="L9" i="21"/>
  <c r="L189" i="21"/>
  <c r="L157" i="21"/>
  <c r="L125" i="21"/>
  <c r="L93" i="21"/>
  <c r="L66" i="21"/>
  <c r="L50" i="21"/>
  <c r="L34" i="21"/>
  <c r="L18" i="21"/>
  <c r="L153" i="21"/>
  <c r="L181" i="21"/>
  <c r="L30" i="21"/>
  <c r="L169" i="21"/>
  <c r="L105" i="21"/>
  <c r="L57" i="21"/>
  <c r="L25" i="21"/>
  <c r="L177" i="21"/>
  <c r="L145" i="21"/>
  <c r="L113" i="21"/>
  <c r="L81" i="21"/>
  <c r="L61" i="21"/>
  <c r="L45" i="21"/>
  <c r="L29" i="21"/>
  <c r="L13" i="21"/>
  <c r="L173" i="21"/>
  <c r="L141" i="21"/>
  <c r="L109" i="21"/>
  <c r="L77" i="21"/>
  <c r="L58" i="21"/>
  <c r="L42" i="21"/>
  <c r="L26" i="21"/>
  <c r="L10" i="21"/>
  <c r="L3" i="21"/>
  <c r="L5" i="21"/>
  <c r="M3" i="21"/>
  <c r="L4" i="21"/>
  <c r="M5" i="21"/>
  <c r="M4" i="21"/>
  <c r="D37" i="21" a="1"/>
  <c r="C25" i="21" a="1"/>
  <c r="D48" i="21" a="1"/>
  <c r="C12" i="21" a="1"/>
  <c r="D139" i="21" a="1"/>
  <c r="D112" i="21" a="1"/>
  <c r="C98" i="21" a="1"/>
  <c r="C89" i="21" a="1"/>
  <c r="D157" i="21" a="1"/>
  <c r="C90" i="21" a="1"/>
  <c r="D88" i="21" a="1"/>
  <c r="D10" i="21" a="1"/>
  <c r="C197" i="21" a="1"/>
  <c r="C192" i="21" a="1"/>
  <c r="C41" i="21" a="1"/>
  <c r="D121" i="21" a="1"/>
  <c r="C189" i="21" a="1"/>
  <c r="D8" i="21" a="1"/>
  <c r="D61" i="21" a="1"/>
  <c r="C7" i="21" a="1"/>
  <c r="D9" i="21" a="1"/>
  <c r="C170" i="21" a="1"/>
  <c r="C174" i="21" a="1"/>
  <c r="D6" i="21" a="1"/>
  <c r="D122" i="21" a="1"/>
  <c r="D194" i="21" a="1"/>
  <c r="D149" i="21" a="1"/>
  <c r="C125" i="21" a="1"/>
  <c r="C26" i="21" a="1"/>
  <c r="D189" i="21" a="1"/>
  <c r="D175" i="21" a="1"/>
  <c r="D71" i="21" a="1"/>
  <c r="D145" i="21" a="1"/>
  <c r="D64" i="21" a="1"/>
  <c r="C46" i="21" a="1"/>
  <c r="D20" i="21" a="1"/>
  <c r="D73" i="21" a="1"/>
  <c r="C134" i="21" a="1"/>
  <c r="C135" i="21" a="1"/>
  <c r="D162" i="21" a="1"/>
  <c r="D144" i="21" a="1"/>
  <c r="C112" i="21" a="1"/>
  <c r="D154" i="21" a="1"/>
  <c r="C155" i="21" a="1"/>
  <c r="D188" i="21" a="1"/>
  <c r="D202" i="21" a="1"/>
  <c r="C74" i="21" a="1"/>
  <c r="D119" i="21" a="1"/>
  <c r="D180" i="21" a="1"/>
  <c r="D155" i="21" a="1"/>
  <c r="D27" i="21" a="1"/>
  <c r="C77" i="21" a="1"/>
  <c r="D192" i="21" a="1"/>
  <c r="C92" i="21" a="1"/>
  <c r="C16" i="21" a="1"/>
  <c r="C93" i="21" a="1"/>
  <c r="D181" i="21" a="1"/>
  <c r="C58" i="21" a="1"/>
  <c r="C60" i="21" a="1"/>
  <c r="D207" i="21" a="1"/>
  <c r="D126" i="21" a="1"/>
  <c r="C178" i="21" a="1"/>
  <c r="D19" i="21" a="1"/>
  <c r="D131" i="21" a="1"/>
  <c r="C200" i="21" a="1"/>
  <c r="D26" i="21" a="1"/>
  <c r="D74" i="21" a="1"/>
  <c r="C129" i="21" a="1"/>
  <c r="D25" i="21" a="1"/>
  <c r="C96" i="21" a="1"/>
  <c r="C153" i="21" a="1"/>
  <c r="D134" i="21" a="1"/>
  <c r="C146" i="21" a="1"/>
  <c r="C131" i="21" a="1"/>
  <c r="D79" i="21" a="1"/>
  <c r="C14" i="21" a="1"/>
  <c r="D111" i="21" a="1"/>
  <c r="D72" i="21" a="1"/>
  <c r="D166" i="21" a="1"/>
  <c r="D11" i="21" a="1"/>
  <c r="C27" i="21" a="1"/>
  <c r="C85" i="21" a="1"/>
  <c r="D33" i="21" a="1"/>
  <c r="D82" i="21" a="1"/>
  <c r="C29" i="21" a="1"/>
  <c r="D106" i="21" a="1"/>
  <c r="C183" i="21" a="1"/>
  <c r="C130" i="21" a="1"/>
  <c r="D55" i="21" a="1"/>
  <c r="D110" i="21" a="1"/>
  <c r="C99" i="21" a="1"/>
  <c r="C132" i="21" a="1"/>
  <c r="C57" i="21" a="1"/>
  <c r="C199" i="21" a="1"/>
  <c r="D100" i="21" a="1"/>
  <c r="D138" i="21" a="1"/>
  <c r="D81" i="21" a="1"/>
  <c r="D159" i="21" a="1"/>
  <c r="C118" i="21" a="1"/>
  <c r="C150" i="21" a="1"/>
  <c r="D96" i="21" a="1"/>
  <c r="C121" i="21" a="1"/>
  <c r="C115" i="21" a="1"/>
  <c r="C37" i="21" a="1"/>
  <c r="D36" i="21" a="1"/>
  <c r="C163" i="21" a="1"/>
  <c r="D3" i="21" a="1"/>
  <c r="C61" i="21" a="1"/>
  <c r="C52" i="21" a="1"/>
  <c r="D190" i="21" a="1"/>
  <c r="D40" i="21" a="1"/>
  <c r="C65" i="21" a="1"/>
  <c r="D98" i="21" a="1"/>
  <c r="C187" i="21" a="1"/>
  <c r="C195" i="21" a="1"/>
  <c r="D127" i="21" a="1"/>
  <c r="D174" i="21" a="1"/>
  <c r="D57" i="21" a="1"/>
  <c r="C196" i="21" a="1"/>
  <c r="C122" i="21" a="1"/>
  <c r="C51" i="21" a="1"/>
  <c r="C117" i="21" a="1"/>
  <c r="C126" i="21" a="1"/>
  <c r="C151" i="21" a="1"/>
  <c r="D91" i="21" a="1"/>
  <c r="C169" i="21" a="1"/>
  <c r="D80" i="21" a="1"/>
  <c r="C109" i="21" a="1"/>
  <c r="C168" i="21" a="1"/>
  <c r="C97" i="21" a="1"/>
  <c r="D86" i="21" a="1"/>
  <c r="D92" i="21" a="1"/>
  <c r="C173" i="21" a="1"/>
  <c r="D58" i="21" a="1"/>
  <c r="C152" i="21" a="1"/>
  <c r="C164" i="21" a="1"/>
  <c r="C15" i="21" a="1"/>
  <c r="C124" i="21" a="1"/>
  <c r="C145" i="21" a="1"/>
  <c r="C147" i="21" a="1"/>
  <c r="C71" i="21" a="1"/>
  <c r="C100" i="21" a="1"/>
  <c r="D45" i="21" a="1"/>
  <c r="D173" i="21" a="1"/>
  <c r="C136" i="21" a="1"/>
  <c r="C111" i="21" a="1"/>
  <c r="D203" i="21" a="1"/>
  <c r="C148" i="21" a="1"/>
  <c r="D193" i="21" a="1"/>
  <c r="D87" i="21" a="1"/>
  <c r="D108" i="21" a="1"/>
  <c r="C204" i="21" a="1"/>
  <c r="D95" i="21" a="1"/>
  <c r="D14" i="21" a="1"/>
  <c r="D182" i="21" a="1"/>
  <c r="C172" i="21" a="1"/>
  <c r="D42" i="21" a="1"/>
  <c r="D172" i="21" a="1"/>
  <c r="D170" i="21" a="1"/>
  <c r="D97" i="21" a="1"/>
  <c r="D115" i="21" a="1"/>
  <c r="C63" i="21" a="1"/>
  <c r="C32" i="21" a="1"/>
  <c r="D204" i="21" a="1"/>
  <c r="D165" i="21" a="1"/>
  <c r="C137" i="21" a="1"/>
  <c r="D101" i="21" a="1"/>
  <c r="D130" i="21" a="1"/>
  <c r="C35" i="21" a="1"/>
  <c r="C104" i="21" a="1"/>
  <c r="D147" i="21" a="1"/>
  <c r="D47" i="21" a="1"/>
  <c r="C120" i="21" a="1"/>
  <c r="D171" i="21" a="1"/>
  <c r="C162" i="21" a="1"/>
  <c r="C166" i="21" a="1"/>
  <c r="D118" i="21" a="1"/>
  <c r="C83" i="21" a="1"/>
  <c r="D168" i="21" a="1"/>
  <c r="C95" i="21" a="1"/>
  <c r="C144" i="21" a="1"/>
  <c r="D85" i="21" a="1"/>
  <c r="C177" i="21" a="1"/>
  <c r="D103" i="21" a="1"/>
  <c r="D184" i="21" a="1"/>
  <c r="D63" i="21" a="1"/>
  <c r="C206" i="21" a="1"/>
  <c r="C207" i="21" a="1"/>
  <c r="D56" i="21" a="1"/>
  <c r="D59" i="21" a="1"/>
  <c r="D198" i="21" a="1"/>
  <c r="C110" i="21" a="1"/>
  <c r="C31" i="21" a="1"/>
  <c r="C158" i="21" a="1"/>
  <c r="C19" i="21" a="1"/>
  <c r="C11" i="21" a="1"/>
  <c r="C94" i="21" a="1"/>
  <c r="C36" i="21" a="1"/>
  <c r="C186" i="21" a="1"/>
  <c r="C72" i="21" a="1"/>
  <c r="C23" i="21" a="1"/>
  <c r="D52" i="21" a="1"/>
  <c r="D51" i="21" a="1"/>
  <c r="D143" i="21" a="1"/>
  <c r="D84" i="21" a="1"/>
  <c r="C149" i="21" a="1"/>
  <c r="D18" i="21" a="1"/>
  <c r="D129" i="21" a="1"/>
  <c r="D53" i="21" a="1"/>
  <c r="C142" i="21" a="1"/>
  <c r="C22" i="21" a="1"/>
  <c r="D142" i="21" a="1"/>
  <c r="D67" i="21" a="1"/>
  <c r="D99" i="21" a="1"/>
  <c r="C4" i="21" a="1"/>
  <c r="D89" i="21" a="1"/>
  <c r="D30" i="21" a="1"/>
  <c r="C38" i="21" a="1"/>
  <c r="D75" i="21" a="1"/>
  <c r="C138" i="21" a="1"/>
  <c r="D140" i="21" a="1"/>
  <c r="C44" i="21" a="1"/>
  <c r="C6" i="21" a="1"/>
  <c r="C201" i="21" a="1"/>
  <c r="C175" i="21" a="1"/>
  <c r="C141" i="21" a="1"/>
  <c r="C88" i="21" a="1"/>
  <c r="C193" i="21" a="1"/>
  <c r="D150" i="21" a="1"/>
  <c r="C39" i="21" a="1"/>
  <c r="D41" i="21" a="1"/>
  <c r="C70" i="21" a="1"/>
  <c r="D22" i="21" a="1"/>
  <c r="C54" i="21" a="1"/>
  <c r="C86" i="21" a="1"/>
  <c r="C13" i="21" a="1"/>
  <c r="D178" i="21" a="1"/>
  <c r="D164" i="21" a="1"/>
  <c r="C34" i="21" a="1"/>
  <c r="C119" i="21" a="1"/>
  <c r="D186" i="21" a="1"/>
  <c r="C181" i="21" a="1"/>
  <c r="D163" i="21" a="1"/>
  <c r="D137" i="21" a="1"/>
  <c r="C75" i="21" a="1"/>
  <c r="C8" i="21" a="1"/>
  <c r="C45" i="21" a="1"/>
  <c r="C42" i="21" a="1"/>
  <c r="D136" i="21" a="1"/>
  <c r="C9" i="21" a="1"/>
  <c r="C59" i="21" a="1"/>
  <c r="C127" i="21" a="1"/>
  <c r="C202" i="21" a="1"/>
  <c r="D114" i="21" a="1"/>
  <c r="D12" i="21" a="1"/>
  <c r="C91" i="21" a="1"/>
  <c r="D156" i="21" a="1"/>
  <c r="C50" i="21" a="1"/>
  <c r="C113" i="21" a="1"/>
  <c r="C69" i="21" a="1"/>
  <c r="C176" i="21" a="1"/>
  <c r="D199" i="21" a="1"/>
  <c r="C62" i="21" a="1"/>
  <c r="C48" i="21" a="1"/>
  <c r="D60" i="21" a="1"/>
  <c r="C64" i="21" a="1"/>
  <c r="D123" i="21" a="1"/>
  <c r="C87" i="21" a="1"/>
  <c r="C128" i="21" a="1"/>
  <c r="D78" i="21" a="1"/>
  <c r="D146" i="21" a="1"/>
  <c r="D83" i="21" a="1"/>
  <c r="D13" i="21" a="1"/>
  <c r="D5" i="21" a="1"/>
  <c r="D158" i="21" a="1"/>
  <c r="D201" i="21" a="1"/>
  <c r="C81" i="21" a="1"/>
  <c r="D187" i="21" a="1"/>
  <c r="C76" i="21" a="1"/>
  <c r="C17" i="21" a="1"/>
  <c r="D62" i="21" a="1"/>
  <c r="C198" i="21" a="1"/>
  <c r="D34" i="21" a="1"/>
  <c r="D38" i="21" a="1"/>
  <c r="C180" i="21" a="1"/>
  <c r="D113" i="21" a="1"/>
  <c r="D76" i="21" a="1"/>
  <c r="C179" i="21" a="1"/>
  <c r="C84" i="21" a="1"/>
  <c r="C159" i="21" a="1"/>
  <c r="D16" i="21" a="1"/>
  <c r="C116" i="21" a="1"/>
  <c r="D39" i="21" a="1"/>
  <c r="D94" i="21" a="1"/>
  <c r="C106" i="21" a="1"/>
  <c r="D77" i="21" a="1"/>
  <c r="D195" i="21" a="1"/>
  <c r="C21" i="21" a="1"/>
  <c r="C56" i="21" a="1"/>
  <c r="C10" i="21" a="1"/>
  <c r="C133" i="21" a="1"/>
  <c r="D65" i="21" a="1"/>
  <c r="D24" i="21" a="1"/>
  <c r="D70" i="21" a="1"/>
  <c r="C5" i="21" a="1"/>
  <c r="D183" i="21" a="1"/>
  <c r="C43" i="21" a="1"/>
  <c r="C139" i="21" a="1"/>
  <c r="D21" i="21" a="1"/>
  <c r="C79" i="21" a="1"/>
  <c r="C73" i="21" a="1"/>
  <c r="C67" i="21" a="1"/>
  <c r="C78" i="21" a="1"/>
  <c r="C24" i="21" a="1"/>
  <c r="D117" i="21" a="1"/>
  <c r="D153" i="21" a="1"/>
  <c r="D151" i="21" a="1"/>
  <c r="C102" i="21" a="1"/>
  <c r="C156" i="21" a="1"/>
  <c r="D197" i="21" a="1"/>
  <c r="D102" i="21" a="1"/>
  <c r="C185" i="21" a="1"/>
  <c r="D177" i="21" a="1"/>
  <c r="D15" i="21" a="1"/>
  <c r="C143" i="21" a="1"/>
  <c r="C53" i="21" a="1"/>
  <c r="C30" i="21" a="1"/>
  <c r="C80" i="21" a="1"/>
  <c r="C66" i="21" a="1"/>
  <c r="C3" i="21" a="1"/>
  <c r="C107" i="21" a="1"/>
  <c r="D90" i="21" a="1"/>
  <c r="D44" i="21" a="1"/>
  <c r="C123" i="21" a="1"/>
  <c r="C108" i="21" a="1"/>
  <c r="D32" i="21" a="1"/>
  <c r="C114" i="21" a="1"/>
  <c r="D125" i="21" a="1"/>
  <c r="D7" i="21" a="1"/>
  <c r="D167" i="21" a="1"/>
  <c r="D68" i="21" a="1"/>
  <c r="C167" i="21" a="1"/>
  <c r="D179" i="21" a="1"/>
  <c r="C161" i="21" a="1"/>
  <c r="C105" i="21" a="1"/>
  <c r="D205" i="21" a="1"/>
  <c r="C160" i="21" a="1"/>
  <c r="D54" i="21" a="1"/>
  <c r="D135" i="21" a="1"/>
  <c r="D93" i="21" a="1"/>
  <c r="C101" i="21" a="1"/>
  <c r="C194" i="21" a="1"/>
  <c r="C157" i="21" a="1"/>
  <c r="C188" i="21" a="1"/>
  <c r="D176" i="21" a="1"/>
  <c r="D109" i="21" a="1"/>
  <c r="D43" i="21" a="1"/>
  <c r="D69" i="21" a="1"/>
  <c r="D160" i="21" a="1"/>
  <c r="D50" i="21" a="1"/>
  <c r="D107" i="21" a="1"/>
  <c r="D35" i="21" a="1"/>
  <c r="D200" i="21" a="1"/>
  <c r="D66" i="21" a="1"/>
  <c r="C68" i="21" a="1"/>
  <c r="C33" i="21" a="1"/>
  <c r="D128" i="21" a="1"/>
  <c r="D141" i="21" a="1"/>
  <c r="D161" i="21" a="1"/>
  <c r="D105" i="21" a="1"/>
  <c r="D191" i="21" a="1"/>
  <c r="C171" i="21" a="1"/>
  <c r="D148" i="21" a="1"/>
  <c r="C184" i="21" a="1"/>
  <c r="D116" i="21" a="1"/>
  <c r="D152" i="21" a="1"/>
  <c r="D28" i="21" a="1"/>
  <c r="C40" i="21" a="1"/>
  <c r="C190" i="21" a="1"/>
  <c r="C205" i="21" a="1"/>
  <c r="D17" i="21" a="1"/>
  <c r="D185" i="21" a="1"/>
  <c r="C203" i="21" a="1"/>
  <c r="C28" i="21" a="1"/>
  <c r="D23" i="21" a="1"/>
  <c r="D133" i="21" a="1"/>
  <c r="D29" i="21" a="1"/>
  <c r="D196" i="21" a="1"/>
  <c r="C47" i="21" a="1"/>
  <c r="C49" i="21" a="1"/>
  <c r="D49" i="21" a="1"/>
  <c r="D4" i="21" a="1"/>
  <c r="D124" i="21" a="1"/>
  <c r="C103" i="21" a="1"/>
  <c r="D104" i="21" a="1"/>
  <c r="C191" i="21" a="1"/>
  <c r="D169" i="21" a="1"/>
  <c r="C82" i="21" a="1"/>
  <c r="C140" i="21" a="1"/>
  <c r="D206" i="21" a="1"/>
  <c r="C182" i="21" a="1"/>
  <c r="D46" i="21" a="1"/>
  <c r="C55" i="21" a="1"/>
  <c r="C165" i="21" a="1"/>
  <c r="D132" i="21" a="1"/>
  <c r="C18" i="21" a="1"/>
  <c r="D120" i="21" a="1"/>
  <c r="C154" i="21" a="1"/>
  <c r="C20" i="21" a="1"/>
  <c r="D31" i="21" a="1"/>
  <c r="I92" i="18" l="1"/>
  <c r="N92" i="18" s="1"/>
  <c r="I84" i="18"/>
  <c r="N84" i="18" s="1"/>
  <c r="I76" i="18"/>
  <c r="N76" i="18" s="1"/>
  <c r="I132" i="18"/>
  <c r="N132" i="18" s="1"/>
  <c r="I68" i="18"/>
  <c r="N68" i="18" s="1"/>
  <c r="I44" i="18"/>
  <c r="N44" i="18" s="1"/>
  <c r="I124" i="18"/>
  <c r="N124" i="18" s="1"/>
  <c r="I60" i="18"/>
  <c r="N60" i="18" s="1"/>
  <c r="I116" i="18"/>
  <c r="N116" i="18" s="1"/>
  <c r="I52" i="18"/>
  <c r="N52" i="18" s="1"/>
  <c r="I108" i="18"/>
  <c r="N108" i="18" s="1"/>
  <c r="I100" i="18"/>
  <c r="N100" i="18" s="1"/>
  <c r="V1" i="23"/>
  <c r="AQ1" i="18"/>
  <c r="F2" i="23"/>
  <c r="F1" i="23"/>
  <c r="M1" i="18"/>
  <c r="AN121" i="18"/>
  <c r="AN120" i="18"/>
  <c r="AN122" i="18"/>
  <c r="AH92" i="18"/>
  <c r="AH116" i="18"/>
  <c r="AH76" i="18"/>
  <c r="AH68" i="18"/>
  <c r="AH100" i="18"/>
  <c r="AH108" i="18"/>
  <c r="AH124" i="18"/>
  <c r="AH84" i="18"/>
  <c r="AH132" i="18"/>
  <c r="AN96" i="18"/>
  <c r="AN98" i="18"/>
  <c r="AN97" i="18"/>
  <c r="AN130" i="18"/>
  <c r="AN129" i="18"/>
  <c r="AN128" i="18"/>
  <c r="AN80" i="18"/>
  <c r="AN82" i="18"/>
  <c r="AN81" i="18"/>
  <c r="AN74" i="18"/>
  <c r="AN73" i="18"/>
  <c r="AN72" i="18"/>
  <c r="AN114" i="18"/>
  <c r="AN113" i="18"/>
  <c r="AN112" i="18"/>
  <c r="AH120" i="18"/>
  <c r="AH80" i="18"/>
  <c r="AH104" i="18"/>
  <c r="AH128" i="18"/>
  <c r="AH64" i="18"/>
  <c r="AH88" i="18"/>
  <c r="AH112" i="18"/>
  <c r="AH72" i="18"/>
  <c r="AH96" i="18"/>
  <c r="AN105" i="18"/>
  <c r="AN104" i="18"/>
  <c r="AN106" i="18"/>
  <c r="AN90" i="18"/>
  <c r="AN89" i="18"/>
  <c r="AN88" i="18"/>
  <c r="B76" i="18"/>
  <c r="AD74" i="18" s="1"/>
  <c r="B92" i="18"/>
  <c r="B100" i="18"/>
  <c r="B116" i="18"/>
  <c r="B124" i="18"/>
  <c r="B84" i="18"/>
  <c r="B108" i="18"/>
  <c r="B132" i="18"/>
  <c r="G105" i="18"/>
  <c r="S105" i="23" s="1"/>
  <c r="F105" i="18"/>
  <c r="E105" i="18"/>
  <c r="D105" i="18"/>
  <c r="D80" i="18"/>
  <c r="G80" i="18"/>
  <c r="R81" i="23" s="1"/>
  <c r="F80" i="18"/>
  <c r="E80" i="18"/>
  <c r="G129" i="18"/>
  <c r="S129" i="23" s="1"/>
  <c r="F129" i="18"/>
  <c r="E129" i="18"/>
  <c r="D129" i="18"/>
  <c r="G113" i="18"/>
  <c r="S113" i="23" s="1"/>
  <c r="F113" i="18"/>
  <c r="E113" i="18"/>
  <c r="D113" i="18"/>
  <c r="G89" i="18"/>
  <c r="S89" i="23" s="1"/>
  <c r="D89" i="18"/>
  <c r="E89" i="18"/>
  <c r="F89" i="18"/>
  <c r="E104" i="18"/>
  <c r="D104" i="18"/>
  <c r="G104" i="18"/>
  <c r="R105" i="23" s="1"/>
  <c r="F104" i="18"/>
  <c r="G73" i="18"/>
  <c r="S73" i="23" s="1"/>
  <c r="F73" i="18"/>
  <c r="E73" i="18"/>
  <c r="D73" i="18"/>
  <c r="F128" i="18"/>
  <c r="G128" i="18"/>
  <c r="R129" i="23" s="1"/>
  <c r="D128" i="18"/>
  <c r="E128" i="18"/>
  <c r="F97" i="18"/>
  <c r="E97" i="18"/>
  <c r="D97" i="18"/>
  <c r="G97" i="18"/>
  <c r="S97" i="23" s="1"/>
  <c r="F72" i="18"/>
  <c r="E72" i="18"/>
  <c r="G72" i="18"/>
  <c r="R73" i="23" s="1"/>
  <c r="D72" i="18"/>
  <c r="D88" i="18"/>
  <c r="G88" i="18"/>
  <c r="R89" i="23" s="1"/>
  <c r="E88" i="18"/>
  <c r="F88" i="18"/>
  <c r="E96" i="18"/>
  <c r="F96" i="18"/>
  <c r="G96" i="18"/>
  <c r="R97" i="23" s="1"/>
  <c r="D96" i="18"/>
  <c r="X116" i="18"/>
  <c r="X84" i="18"/>
  <c r="X124" i="18"/>
  <c r="X108" i="18"/>
  <c r="X132" i="18"/>
  <c r="X100" i="18"/>
  <c r="X92" i="18"/>
  <c r="X76" i="18"/>
  <c r="G121" i="18"/>
  <c r="S121" i="23" s="1"/>
  <c r="F121" i="18"/>
  <c r="E121" i="18"/>
  <c r="D121" i="18"/>
  <c r="F112" i="18"/>
  <c r="E112" i="18"/>
  <c r="G112" i="18"/>
  <c r="R113" i="23" s="1"/>
  <c r="D112" i="18"/>
  <c r="G81" i="18"/>
  <c r="S81" i="23" s="1"/>
  <c r="D81" i="18"/>
  <c r="E81" i="18"/>
  <c r="F81" i="18"/>
  <c r="D120" i="18"/>
  <c r="F120" i="18"/>
  <c r="G120" i="18"/>
  <c r="R121" i="23" s="1"/>
  <c r="E120" i="18"/>
  <c r="M49" i="18"/>
  <c r="M65" i="18"/>
  <c r="M57" i="18"/>
  <c r="X49" i="18"/>
  <c r="B49" i="18" s="1"/>
  <c r="X65" i="18"/>
  <c r="B65" i="18" s="1"/>
  <c r="X57" i="18"/>
  <c r="B57" i="18" s="1"/>
  <c r="M60" i="18"/>
  <c r="M68" i="18"/>
  <c r="M52" i="18"/>
  <c r="AH40" i="18"/>
  <c r="AH56" i="18"/>
  <c r="AH48" i="18"/>
  <c r="AH44" i="18"/>
  <c r="AH52" i="18"/>
  <c r="AH60" i="18"/>
  <c r="M56" i="18"/>
  <c r="M64" i="18"/>
  <c r="M48" i="18"/>
  <c r="X56" i="18"/>
  <c r="B56" i="18" s="1"/>
  <c r="X64" i="18"/>
  <c r="B64" i="18" s="1"/>
  <c r="X48" i="18"/>
  <c r="B48" i="18" s="1"/>
  <c r="X44" i="18"/>
  <c r="X68" i="18"/>
  <c r="X52" i="18"/>
  <c r="X60" i="18"/>
  <c r="G66" i="18"/>
  <c r="T65" i="23" s="1"/>
  <c r="E66" i="18"/>
  <c r="D66" i="18"/>
  <c r="F66" i="18"/>
  <c r="D50" i="18"/>
  <c r="G50" i="18"/>
  <c r="T49" i="23" s="1"/>
  <c r="F50" i="18"/>
  <c r="E50" i="18"/>
  <c r="D58" i="18"/>
  <c r="G58" i="18"/>
  <c r="T57" i="23" s="1"/>
  <c r="F58" i="18"/>
  <c r="E58" i="18"/>
  <c r="S18" i="18"/>
  <c r="S15" i="18"/>
  <c r="AC14" i="18"/>
  <c r="AC12" i="18"/>
  <c r="M12" i="18"/>
  <c r="AH12" i="18"/>
  <c r="D73" i="21"/>
  <c r="D193" i="21"/>
  <c r="C4" i="21"/>
  <c r="D17" i="21"/>
  <c r="C115" i="21"/>
  <c r="D120" i="21"/>
  <c r="C5" i="21"/>
  <c r="D93" i="21"/>
  <c r="D4" i="21"/>
  <c r="D125" i="21"/>
  <c r="D53" i="21"/>
  <c r="C131" i="21"/>
  <c r="D96" i="21"/>
  <c r="C28" i="21"/>
  <c r="C156" i="21"/>
  <c r="C188" i="21"/>
  <c r="C81" i="21"/>
  <c r="C145" i="21"/>
  <c r="C177" i="21"/>
  <c r="D74" i="21"/>
  <c r="D106" i="21"/>
  <c r="D138" i="21"/>
  <c r="D170" i="21"/>
  <c r="D202" i="21"/>
  <c r="C30" i="21"/>
  <c r="C62" i="21"/>
  <c r="C94" i="21"/>
  <c r="C126" i="21"/>
  <c r="C158" i="21"/>
  <c r="C190" i="21"/>
  <c r="D19" i="21"/>
  <c r="D51" i="21"/>
  <c r="D83" i="21"/>
  <c r="D115" i="21"/>
  <c r="D147" i="21"/>
  <c r="D179" i="21"/>
  <c r="C3" i="21"/>
  <c r="D109" i="21"/>
  <c r="D113" i="21"/>
  <c r="D181" i="21"/>
  <c r="D157" i="21"/>
  <c r="D46" i="21"/>
  <c r="D65" i="21"/>
  <c r="D69" i="21"/>
  <c r="D54" i="21"/>
  <c r="C23" i="21"/>
  <c r="C79" i="21"/>
  <c r="C139" i="21"/>
  <c r="C207" i="21"/>
  <c r="D36" i="21"/>
  <c r="D68" i="21"/>
  <c r="D100" i="21"/>
  <c r="D132" i="21"/>
  <c r="D164" i="21"/>
  <c r="D196" i="21"/>
  <c r="C67" i="21"/>
  <c r="C135" i="21"/>
  <c r="C199" i="21"/>
  <c r="C32" i="21"/>
  <c r="C64" i="21"/>
  <c r="C96" i="21"/>
  <c r="C128" i="21"/>
  <c r="C160" i="21"/>
  <c r="C192" i="21"/>
  <c r="C21" i="21"/>
  <c r="C53" i="21"/>
  <c r="C85" i="21"/>
  <c r="C117" i="21"/>
  <c r="C149" i="21"/>
  <c r="C181" i="21"/>
  <c r="D78" i="21"/>
  <c r="D110" i="21"/>
  <c r="D142" i="21"/>
  <c r="D174" i="21"/>
  <c r="D206" i="21"/>
  <c r="C34" i="21"/>
  <c r="C66" i="21"/>
  <c r="C98" i="21"/>
  <c r="C130" i="21"/>
  <c r="C162" i="21"/>
  <c r="C194" i="21"/>
  <c r="D23" i="21"/>
  <c r="D55" i="21"/>
  <c r="D87" i="21"/>
  <c r="D119" i="21"/>
  <c r="D151" i="21"/>
  <c r="D183" i="21"/>
  <c r="D50" i="21"/>
  <c r="D20" i="21"/>
  <c r="D42" i="21"/>
  <c r="D21" i="21"/>
  <c r="D24" i="21"/>
  <c r="C35" i="21"/>
  <c r="D169" i="21"/>
  <c r="D77" i="21"/>
  <c r="D49" i="21"/>
  <c r="C71" i="21"/>
  <c r="D64" i="21"/>
  <c r="D192" i="21"/>
  <c r="C127" i="21"/>
  <c r="C60" i="21"/>
  <c r="C17" i="21"/>
  <c r="D141" i="21"/>
  <c r="D189" i="21"/>
  <c r="D97" i="21"/>
  <c r="C87" i="21"/>
  <c r="D40" i="21"/>
  <c r="D136" i="21"/>
  <c r="D200" i="21"/>
  <c r="C203" i="21"/>
  <c r="C68" i="21"/>
  <c r="C100" i="21"/>
  <c r="C164" i="21"/>
  <c r="C196" i="21"/>
  <c r="C25" i="21"/>
  <c r="C57" i="21"/>
  <c r="C89" i="21"/>
  <c r="C121" i="21"/>
  <c r="C153" i="21"/>
  <c r="C185" i="21"/>
  <c r="D82" i="21"/>
  <c r="D114" i="21"/>
  <c r="D146" i="21"/>
  <c r="D178" i="21"/>
  <c r="C6" i="21"/>
  <c r="C38" i="21"/>
  <c r="C70" i="21"/>
  <c r="C102" i="21"/>
  <c r="C134" i="21"/>
  <c r="C166" i="21"/>
  <c r="C198" i="21"/>
  <c r="D27" i="21"/>
  <c r="D59" i="21"/>
  <c r="D91" i="21"/>
  <c r="D123" i="21"/>
  <c r="D155" i="21"/>
  <c r="D187" i="21"/>
  <c r="D57" i="21"/>
  <c r="D165" i="21"/>
  <c r="D105" i="21"/>
  <c r="D197" i="21"/>
  <c r="C175" i="21"/>
  <c r="D201" i="21"/>
  <c r="D30" i="21"/>
  <c r="D38" i="21"/>
  <c r="D32" i="21"/>
  <c r="D160" i="21"/>
  <c r="C55" i="21"/>
  <c r="C92" i="21"/>
  <c r="C113" i="21"/>
  <c r="D145" i="21"/>
  <c r="D62" i="21"/>
  <c r="D70" i="21"/>
  <c r="C143" i="21"/>
  <c r="D104" i="21"/>
  <c r="C36" i="21"/>
  <c r="D3" i="21"/>
  <c r="D177" i="21"/>
  <c r="D85" i="21"/>
  <c r="D129" i="21"/>
  <c r="C39" i="21"/>
  <c r="C95" i="21"/>
  <c r="D12" i="21"/>
  <c r="D44" i="21"/>
  <c r="D76" i="21"/>
  <c r="D108" i="21"/>
  <c r="D140" i="21"/>
  <c r="D172" i="21"/>
  <c r="D204" i="21"/>
  <c r="C83" i="21"/>
  <c r="C155" i="21"/>
  <c r="C8" i="21"/>
  <c r="C40" i="21"/>
  <c r="C72" i="21"/>
  <c r="C104" i="21"/>
  <c r="C136" i="21"/>
  <c r="C168" i="21"/>
  <c r="C200" i="21"/>
  <c r="C29" i="21"/>
  <c r="C61" i="21"/>
  <c r="C93" i="21"/>
  <c r="C125" i="21"/>
  <c r="C157" i="21"/>
  <c r="C189" i="21"/>
  <c r="D86" i="21"/>
  <c r="D118" i="21"/>
  <c r="D150" i="21"/>
  <c r="D182" i="21"/>
  <c r="C10" i="21"/>
  <c r="C42" i="21"/>
  <c r="C74" i="21"/>
  <c r="C106" i="21"/>
  <c r="C138" i="21"/>
  <c r="C170" i="21"/>
  <c r="C202" i="21"/>
  <c r="D31" i="21"/>
  <c r="D63" i="21"/>
  <c r="D95" i="21"/>
  <c r="D127" i="21"/>
  <c r="D159" i="21"/>
  <c r="D191" i="21"/>
  <c r="D6" i="21"/>
  <c r="D52" i="21"/>
  <c r="D137" i="21"/>
  <c r="C179" i="21"/>
  <c r="D152" i="21"/>
  <c r="D58" i="21"/>
  <c r="D37" i="21"/>
  <c r="D81" i="21"/>
  <c r="D14" i="21"/>
  <c r="C19" i="21"/>
  <c r="C195" i="21"/>
  <c r="D128" i="21"/>
  <c r="C191" i="21"/>
  <c r="C124" i="21"/>
  <c r="C49" i="21"/>
  <c r="D5" i="21"/>
  <c r="D153" i="21"/>
  <c r="D89" i="21"/>
  <c r="C31" i="21"/>
  <c r="D8" i="21"/>
  <c r="D72" i="21"/>
  <c r="D168" i="21"/>
  <c r="C75" i="21"/>
  <c r="C147" i="21"/>
  <c r="C132" i="21"/>
  <c r="D173" i="21"/>
  <c r="D18" i="21"/>
  <c r="D9" i="21"/>
  <c r="D121" i="21"/>
  <c r="D101" i="21"/>
  <c r="C151" i="21"/>
  <c r="D10" i="21"/>
  <c r="D13" i="21"/>
  <c r="D25" i="21"/>
  <c r="D34" i="21"/>
  <c r="D41" i="21"/>
  <c r="D117" i="21"/>
  <c r="D185" i="21"/>
  <c r="D161" i="21"/>
  <c r="D133" i="21"/>
  <c r="C47" i="21"/>
  <c r="C103" i="21"/>
  <c r="C159" i="21"/>
  <c r="D16" i="21"/>
  <c r="D48" i="21"/>
  <c r="D80" i="21"/>
  <c r="D112" i="21"/>
  <c r="D144" i="21"/>
  <c r="D176" i="21"/>
  <c r="C15" i="21"/>
  <c r="C91" i="21"/>
  <c r="C163" i="21"/>
  <c r="C12" i="21"/>
  <c r="C44" i="21"/>
  <c r="C76" i="21"/>
  <c r="C108" i="21"/>
  <c r="C140" i="21"/>
  <c r="C172" i="21"/>
  <c r="C204" i="21"/>
  <c r="C33" i="21"/>
  <c r="C65" i="21"/>
  <c r="C97" i="21"/>
  <c r="C129" i="21"/>
  <c r="C161" i="21"/>
  <c r="C193" i="21"/>
  <c r="D90" i="21"/>
  <c r="D122" i="21"/>
  <c r="D154" i="21"/>
  <c r="D186" i="21"/>
  <c r="C14" i="21"/>
  <c r="C46" i="21"/>
  <c r="C78" i="21"/>
  <c r="C110" i="21"/>
  <c r="C142" i="21"/>
  <c r="C174" i="21"/>
  <c r="C206" i="21"/>
  <c r="D35" i="21"/>
  <c r="D67" i="21"/>
  <c r="D99" i="21"/>
  <c r="D131" i="21"/>
  <c r="D163" i="21"/>
  <c r="D195" i="21"/>
  <c r="D149" i="21"/>
  <c r="C51" i="21"/>
  <c r="D84" i="21"/>
  <c r="D116" i="21"/>
  <c r="D148" i="21"/>
  <c r="D180" i="21"/>
  <c r="C27" i="21"/>
  <c r="C99" i="21"/>
  <c r="C171" i="21"/>
  <c r="C16" i="21"/>
  <c r="C48" i="21"/>
  <c r="C80" i="21"/>
  <c r="C112" i="21"/>
  <c r="C144" i="21"/>
  <c r="C176" i="21"/>
  <c r="D205" i="21"/>
  <c r="C37" i="21"/>
  <c r="C69" i="21"/>
  <c r="C101" i="21"/>
  <c r="C133" i="21"/>
  <c r="C165" i="21"/>
  <c r="C197" i="21"/>
  <c r="D94" i="21"/>
  <c r="D126" i="21"/>
  <c r="D158" i="21"/>
  <c r="D190" i="21"/>
  <c r="C18" i="21"/>
  <c r="C50" i="21"/>
  <c r="C82" i="21"/>
  <c r="C114" i="21"/>
  <c r="C146" i="21"/>
  <c r="C178" i="21"/>
  <c r="D7" i="21"/>
  <c r="D39" i="21"/>
  <c r="D71" i="21"/>
  <c r="D103" i="21"/>
  <c r="D135" i="21"/>
  <c r="D167" i="21"/>
  <c r="D199" i="21"/>
  <c r="D26" i="21"/>
  <c r="C107" i="21"/>
  <c r="D66" i="21"/>
  <c r="C59" i="21"/>
  <c r="D88" i="21"/>
  <c r="C111" i="21"/>
  <c r="C20" i="21"/>
  <c r="C52" i="21"/>
  <c r="C84" i="21"/>
  <c r="C116" i="21"/>
  <c r="C148" i="21"/>
  <c r="C180" i="21"/>
  <c r="C9" i="21"/>
  <c r="C41" i="21"/>
  <c r="C73" i="21"/>
  <c r="C105" i="21"/>
  <c r="C137" i="21"/>
  <c r="C169" i="21"/>
  <c r="C201" i="21"/>
  <c r="D98" i="21"/>
  <c r="D130" i="21"/>
  <c r="D162" i="21"/>
  <c r="D194" i="21"/>
  <c r="C22" i="21"/>
  <c r="C54" i="21"/>
  <c r="C86" i="21"/>
  <c r="C118" i="21"/>
  <c r="C150" i="21"/>
  <c r="C182" i="21"/>
  <c r="D11" i="21"/>
  <c r="D43" i="21"/>
  <c r="D75" i="21"/>
  <c r="D107" i="21"/>
  <c r="D139" i="21"/>
  <c r="D171" i="21"/>
  <c r="D203" i="21"/>
  <c r="D29" i="21"/>
  <c r="C167" i="21"/>
  <c r="D45" i="21"/>
  <c r="C7" i="21"/>
  <c r="D56" i="21"/>
  <c r="D184" i="21"/>
  <c r="D61" i="21"/>
  <c r="D33" i="21"/>
  <c r="D22" i="21"/>
  <c r="C11" i="21"/>
  <c r="C63" i="21"/>
  <c r="C123" i="21"/>
  <c r="C187" i="21"/>
  <c r="D28" i="21"/>
  <c r="D60" i="21"/>
  <c r="D92" i="21"/>
  <c r="D124" i="21"/>
  <c r="D156" i="21"/>
  <c r="D188" i="21"/>
  <c r="C43" i="21"/>
  <c r="C119" i="21"/>
  <c r="C183" i="21"/>
  <c r="C24" i="21"/>
  <c r="C56" i="21"/>
  <c r="C88" i="21"/>
  <c r="C120" i="21"/>
  <c r="C152" i="21"/>
  <c r="C184" i="21"/>
  <c r="C13" i="21"/>
  <c r="C45" i="21"/>
  <c r="C77" i="21"/>
  <c r="C109" i="21"/>
  <c r="C141" i="21"/>
  <c r="C173" i="21"/>
  <c r="C205" i="21"/>
  <c r="D102" i="21"/>
  <c r="D134" i="21"/>
  <c r="D166" i="21"/>
  <c r="D198" i="21"/>
  <c r="C26" i="21"/>
  <c r="C58" i="21"/>
  <c r="C90" i="21"/>
  <c r="C122" i="21"/>
  <c r="C154" i="21"/>
  <c r="C186" i="21"/>
  <c r="D15" i="21"/>
  <c r="D47" i="21"/>
  <c r="D79" i="21"/>
  <c r="D111" i="21"/>
  <c r="D143" i="21"/>
  <c r="D175" i="21"/>
  <c r="D207" i="21"/>
  <c r="E124" i="18" l="1"/>
  <c r="AD122" i="18"/>
  <c r="AD121" i="18"/>
  <c r="AD120" i="18"/>
  <c r="E116" i="18"/>
  <c r="AD114" i="18"/>
  <c r="AD113" i="18"/>
  <c r="AD112" i="18"/>
  <c r="E100" i="18"/>
  <c r="AD97" i="18"/>
  <c r="AD98" i="18"/>
  <c r="AD96" i="18"/>
  <c r="E92" i="18"/>
  <c r="AD88" i="18"/>
  <c r="AD90" i="18"/>
  <c r="AD89" i="18"/>
  <c r="E84" i="18"/>
  <c r="AD82" i="18"/>
  <c r="AD81" i="18"/>
  <c r="AD80" i="18"/>
  <c r="E132" i="18"/>
  <c r="AD129" i="18"/>
  <c r="AD128" i="18"/>
  <c r="AD130" i="18"/>
  <c r="E108" i="18"/>
  <c r="AD106" i="18"/>
  <c r="AD105" i="18"/>
  <c r="AD104" i="18"/>
  <c r="E76" i="18"/>
  <c r="AD73" i="18"/>
  <c r="AD72" i="18"/>
  <c r="AN66" i="18"/>
  <c r="AN65" i="18"/>
  <c r="AN64" i="18"/>
  <c r="B68" i="18"/>
  <c r="B52" i="18"/>
  <c r="B60" i="18"/>
  <c r="G100" i="18"/>
  <c r="AB100" i="18" s="1"/>
  <c r="G124" i="18"/>
  <c r="AB124" i="18" s="1"/>
  <c r="G132" i="18"/>
  <c r="AB132" i="18" s="1"/>
  <c r="G92" i="18"/>
  <c r="AB92" i="18" s="1"/>
  <c r="G84" i="18"/>
  <c r="AB84" i="18" s="1"/>
  <c r="G116" i="18"/>
  <c r="AB116" i="18" s="1"/>
  <c r="G76" i="18"/>
  <c r="AB76" i="18" s="1"/>
  <c r="G108" i="18"/>
  <c r="AB108" i="18" s="1"/>
  <c r="B124" i="21"/>
  <c r="AN58" i="18"/>
  <c r="AN56" i="18"/>
  <c r="AN57" i="18"/>
  <c r="G57" i="18"/>
  <c r="S57" i="23" s="1"/>
  <c r="F57" i="18"/>
  <c r="E57" i="18"/>
  <c r="D57" i="18"/>
  <c r="F65" i="18"/>
  <c r="E65" i="18"/>
  <c r="G65" i="18"/>
  <c r="S65" i="23" s="1"/>
  <c r="D65" i="18"/>
  <c r="G49" i="18"/>
  <c r="S49" i="23" s="1"/>
  <c r="F49" i="18"/>
  <c r="E49" i="18"/>
  <c r="D49" i="18"/>
  <c r="F48" i="18"/>
  <c r="G48" i="18"/>
  <c r="R49" i="23" s="1"/>
  <c r="E48" i="18"/>
  <c r="D48" i="18"/>
  <c r="F64" i="18"/>
  <c r="D64" i="18"/>
  <c r="E64" i="18"/>
  <c r="G64" i="18"/>
  <c r="R65" i="23" s="1"/>
  <c r="F56" i="18"/>
  <c r="G56" i="18"/>
  <c r="R57" i="23" s="1"/>
  <c r="E56" i="18"/>
  <c r="D56" i="18"/>
  <c r="AN50" i="18"/>
  <c r="AN48" i="18"/>
  <c r="AN49" i="18"/>
  <c r="F41" i="18"/>
  <c r="E41" i="18"/>
  <c r="D41" i="18"/>
  <c r="B130" i="21"/>
  <c r="B40" i="18"/>
  <c r="B44" i="18" s="1"/>
  <c r="AN42" i="18"/>
  <c r="AN41" i="18"/>
  <c r="AN40" i="18"/>
  <c r="B60" i="21"/>
  <c r="B34" i="21"/>
  <c r="B121" i="21"/>
  <c r="B98" i="21"/>
  <c r="B194" i="21"/>
  <c r="B81" i="21"/>
  <c r="B3" i="21"/>
  <c r="B199" i="21"/>
  <c r="B66" i="21"/>
  <c r="B162" i="21"/>
  <c r="B203" i="21"/>
  <c r="B72" i="21"/>
  <c r="B207" i="21"/>
  <c r="B25" i="21"/>
  <c r="AH14" i="18"/>
  <c r="B61" i="21"/>
  <c r="B8" i="21"/>
  <c r="B171" i="21"/>
  <c r="B160" i="21"/>
  <c r="B107" i="21"/>
  <c r="B126" i="21"/>
  <c r="B57" i="21"/>
  <c r="B64" i="21"/>
  <c r="B45" i="21"/>
  <c r="B131" i="21"/>
  <c r="B37" i="21"/>
  <c r="B159" i="21"/>
  <c r="B195" i="21"/>
  <c r="B116" i="21"/>
  <c r="B127" i="21"/>
  <c r="B92" i="21"/>
  <c r="B33" i="21"/>
  <c r="B35" i="21"/>
  <c r="B117" i="21"/>
  <c r="B153" i="21"/>
  <c r="B5" i="21"/>
  <c r="B70" i="21"/>
  <c r="B143" i="21"/>
  <c r="B156" i="21"/>
  <c r="B148" i="21"/>
  <c r="B62" i="21"/>
  <c r="B30" i="21"/>
  <c r="B50" i="21"/>
  <c r="B79" i="21"/>
  <c r="B47" i="21"/>
  <c r="B198" i="21"/>
  <c r="B99" i="21"/>
  <c r="B172" i="21"/>
  <c r="B155" i="21"/>
  <c r="B51" i="21"/>
  <c r="B202" i="21"/>
  <c r="B29" i="21"/>
  <c r="B103" i="21"/>
  <c r="B85" i="21"/>
  <c r="B84" i="21"/>
  <c r="B186" i="21"/>
  <c r="B95" i="21"/>
  <c r="B177" i="21"/>
  <c r="B91" i="21"/>
  <c r="B94" i="21"/>
  <c r="B32" i="21"/>
  <c r="B4" i="21"/>
  <c r="B135" i="21"/>
  <c r="B110" i="21"/>
  <c r="B93" i="21"/>
  <c r="B161" i="21"/>
  <c r="B22" i="21"/>
  <c r="B168" i="21"/>
  <c r="B145" i="21"/>
  <c r="B39" i="21"/>
  <c r="B166" i="21"/>
  <c r="B71" i="21"/>
  <c r="B108" i="21"/>
  <c r="B164" i="21"/>
  <c r="B134" i="21"/>
  <c r="B152" i="21"/>
  <c r="B169" i="21"/>
  <c r="B138" i="21"/>
  <c r="B154" i="21"/>
  <c r="B9" i="21"/>
  <c r="B63" i="21"/>
  <c r="B197" i="21"/>
  <c r="B200" i="21"/>
  <c r="B132" i="21"/>
  <c r="B104" i="21"/>
  <c r="B43" i="21"/>
  <c r="B86" i="21"/>
  <c r="B204" i="21"/>
  <c r="B112" i="21"/>
  <c r="B129" i="21"/>
  <c r="B189" i="21"/>
  <c r="B49" i="21"/>
  <c r="B181" i="21"/>
  <c r="B111" i="21"/>
  <c r="B88" i="21"/>
  <c r="B67" i="21"/>
  <c r="B80" i="21"/>
  <c r="B185" i="21"/>
  <c r="B101" i="21"/>
  <c r="B58" i="21"/>
  <c r="B140" i="21"/>
  <c r="B201" i="21"/>
  <c r="B123" i="21"/>
  <c r="B141" i="21"/>
  <c r="B77" i="21"/>
  <c r="B183" i="21"/>
  <c r="B78" i="21"/>
  <c r="B196" i="21"/>
  <c r="B113" i="21"/>
  <c r="B19" i="21"/>
  <c r="B170" i="21"/>
  <c r="B11" i="21"/>
  <c r="B109" i="21"/>
  <c r="B128" i="21"/>
  <c r="B59" i="21"/>
  <c r="B119" i="21"/>
  <c r="B54" i="21"/>
  <c r="B106" i="21"/>
  <c r="B96" i="21"/>
  <c r="B15" i="21"/>
  <c r="B28" i="21"/>
  <c r="B184" i="21"/>
  <c r="B139" i="21"/>
  <c r="B7" i="21"/>
  <c r="B158" i="21"/>
  <c r="B149" i="21"/>
  <c r="B122" i="21"/>
  <c r="B18" i="21"/>
  <c r="B137" i="21"/>
  <c r="B31" i="21"/>
  <c r="B182" i="21"/>
  <c r="B44" i="21"/>
  <c r="B105" i="21"/>
  <c r="B27" i="21"/>
  <c r="B178" i="21"/>
  <c r="B136" i="21"/>
  <c r="B24" i="21"/>
  <c r="B87" i="21"/>
  <c r="B100" i="21"/>
  <c r="B69" i="21"/>
  <c r="B179" i="21"/>
  <c r="B74" i="21"/>
  <c r="B17" i="21"/>
  <c r="B151" i="21"/>
  <c r="B16" i="21"/>
  <c r="B56" i="21"/>
  <c r="B26" i="21"/>
  <c r="B205" i="21"/>
  <c r="B90" i="21"/>
  <c r="B173" i="21"/>
  <c r="B89" i="21"/>
  <c r="B52" i="21"/>
  <c r="B150" i="21"/>
  <c r="B12" i="21"/>
  <c r="B165" i="21"/>
  <c r="B146" i="21"/>
  <c r="B40" i="21"/>
  <c r="B192" i="21"/>
  <c r="B21" i="21"/>
  <c r="B55" i="21"/>
  <c r="B206" i="21"/>
  <c r="B68" i="21"/>
  <c r="B65" i="21"/>
  <c r="B147" i="21"/>
  <c r="B53" i="21"/>
  <c r="B120" i="21"/>
  <c r="B102" i="21"/>
  <c r="B75" i="21"/>
  <c r="B163" i="21"/>
  <c r="B176" i="21"/>
  <c r="B13" i="21"/>
  <c r="B14" i="21"/>
  <c r="B6" i="21"/>
  <c r="B118" i="21"/>
  <c r="B114" i="21"/>
  <c r="B42" i="21"/>
  <c r="B23" i="21"/>
  <c r="B174" i="21"/>
  <c r="B36" i="21"/>
  <c r="B46" i="21"/>
  <c r="B115" i="21"/>
  <c r="B125" i="21"/>
  <c r="B193" i="21"/>
  <c r="B48" i="21"/>
  <c r="B190" i="21"/>
  <c r="B41" i="21"/>
  <c r="B76" i="21"/>
  <c r="B175" i="21"/>
  <c r="B188" i="21"/>
  <c r="B167" i="21"/>
  <c r="B180" i="21"/>
  <c r="B144" i="21"/>
  <c r="B133" i="21"/>
  <c r="B10" i="21"/>
  <c r="B191" i="21"/>
  <c r="B38" i="21"/>
  <c r="B187" i="21"/>
  <c r="B82" i="21"/>
  <c r="B97" i="21"/>
  <c r="B20" i="21"/>
  <c r="B142" i="21"/>
  <c r="B157" i="21"/>
  <c r="B83" i="21"/>
  <c r="B73" i="21"/>
  <c r="E60" i="18" l="1"/>
  <c r="AD57" i="18"/>
  <c r="AD56" i="18"/>
  <c r="AD58" i="18"/>
  <c r="E52" i="18"/>
  <c r="AD50" i="18"/>
  <c r="AD48" i="18"/>
  <c r="AD49" i="18"/>
  <c r="E68" i="18"/>
  <c r="AD66" i="18"/>
  <c r="AD65" i="18"/>
  <c r="AD64" i="18"/>
  <c r="AD42" i="18"/>
  <c r="AD41" i="18"/>
  <c r="AD40" i="18"/>
  <c r="E44" i="18"/>
  <c r="G60" i="18"/>
  <c r="AB60" i="18" s="1"/>
  <c r="G52" i="18"/>
  <c r="AB52" i="18" s="1"/>
  <c r="G68" i="18"/>
  <c r="AB68" i="18" s="1"/>
  <c r="G40" i="18"/>
  <c r="R41" i="23" s="1"/>
  <c r="F42" i="18"/>
  <c r="E42" i="18"/>
  <c r="D42" i="18"/>
  <c r="F40" i="18"/>
  <c r="E40" i="18"/>
  <c r="D40" i="18"/>
  <c r="E21" i="18" l="1"/>
  <c r="AQ4" i="18" s="1"/>
  <c r="V4" i="23" s="1"/>
  <c r="G44" i="18"/>
  <c r="AB44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<sst xmlns="http://schemas.openxmlformats.org/spreadsheetml/2006/main" count="1204" uniqueCount="693">
  <si>
    <t>Name</t>
  </si>
  <si>
    <t>Vorname</t>
  </si>
  <si>
    <t>liegend</t>
  </si>
  <si>
    <t>stehend</t>
  </si>
  <si>
    <t>Jahrgang</t>
  </si>
  <si>
    <t>kniend</t>
  </si>
  <si>
    <t>Wohnort</t>
  </si>
  <si>
    <t>Land</t>
  </si>
  <si>
    <t>SUI</t>
  </si>
  <si>
    <t>Schweiz</t>
  </si>
  <si>
    <t>Web:</t>
  </si>
  <si>
    <t>Pistole 10m</t>
  </si>
  <si>
    <t>Pistol 10m</t>
  </si>
  <si>
    <t>Armbrust 10m - Stehend</t>
  </si>
  <si>
    <t>&gt;</t>
  </si>
  <si>
    <t>&lt;</t>
  </si>
  <si>
    <t>G10</t>
  </si>
  <si>
    <t>P10</t>
  </si>
  <si>
    <t>Angebot</t>
  </si>
  <si>
    <t>Angebotsfilter:</t>
  </si>
  <si>
    <t>J</t>
  </si>
  <si>
    <t>Crossbow 10m - Standing</t>
  </si>
  <si>
    <t>AFG</t>
  </si>
  <si>
    <t>Afghanistan</t>
  </si>
  <si>
    <t>ALB</t>
  </si>
  <si>
    <t>Albanien</t>
  </si>
  <si>
    <t>ALG</t>
  </si>
  <si>
    <t>Algerien</t>
  </si>
  <si>
    <t>AND</t>
  </si>
  <si>
    <t>Andorra</t>
  </si>
  <si>
    <t>ANG</t>
  </si>
  <si>
    <t>Angola</t>
  </si>
  <si>
    <t>ANT</t>
  </si>
  <si>
    <t>Antigua und Barbuda</t>
  </si>
  <si>
    <t>ARG</t>
  </si>
  <si>
    <t>Argentinien</t>
  </si>
  <si>
    <t>ARM</t>
  </si>
  <si>
    <t>Armenien</t>
  </si>
  <si>
    <t>ARU</t>
  </si>
  <si>
    <t>Aruba</t>
  </si>
  <si>
    <t>ASA</t>
  </si>
  <si>
    <t>AUS</t>
  </si>
  <si>
    <t>Australien</t>
  </si>
  <si>
    <t>AUT</t>
  </si>
  <si>
    <t>Österreich</t>
  </si>
  <si>
    <t>AZE</t>
  </si>
  <si>
    <t>Aserbaidschan</t>
  </si>
  <si>
    <t>BAH</t>
  </si>
  <si>
    <t>Bahamas</t>
  </si>
  <si>
    <t>BAN</t>
  </si>
  <si>
    <t>Bangladesch</t>
  </si>
  <si>
    <t>BAR</t>
  </si>
  <si>
    <t>Barbados</t>
  </si>
  <si>
    <t>BDI</t>
  </si>
  <si>
    <t>Burundi</t>
  </si>
  <si>
    <t>BEL</t>
  </si>
  <si>
    <t>Belgien</t>
  </si>
  <si>
    <t>BEN</t>
  </si>
  <si>
    <t>Benin</t>
  </si>
  <si>
    <t>BER</t>
  </si>
  <si>
    <t>Bermuda</t>
  </si>
  <si>
    <t>BHU</t>
  </si>
  <si>
    <t>Bhutan</t>
  </si>
  <si>
    <t>BIH</t>
  </si>
  <si>
    <t>Bosnien und Herzegowina</t>
  </si>
  <si>
    <t>BIZ</t>
  </si>
  <si>
    <t>Belize</t>
  </si>
  <si>
    <t>BLR</t>
  </si>
  <si>
    <t>BOL</t>
  </si>
  <si>
    <t>Bolivien</t>
  </si>
  <si>
    <t>BOT</t>
  </si>
  <si>
    <t>Botswana</t>
  </si>
  <si>
    <t>BRA</t>
  </si>
  <si>
    <t>Brasilien</t>
  </si>
  <si>
    <t>BRN</t>
  </si>
  <si>
    <t>Bahrain</t>
  </si>
  <si>
    <t>BRU</t>
  </si>
  <si>
    <t>Brunei</t>
  </si>
  <si>
    <t>BUL</t>
  </si>
  <si>
    <t>Bulgarien</t>
  </si>
  <si>
    <t>BUR</t>
  </si>
  <si>
    <t>Burkina Faso</t>
  </si>
  <si>
    <t>CAF</t>
  </si>
  <si>
    <t>Zentralafrikanische Republik</t>
  </si>
  <si>
    <t>CAM</t>
  </si>
  <si>
    <t>Kambodscha</t>
  </si>
  <si>
    <t>CAN</t>
  </si>
  <si>
    <t>Kanada</t>
  </si>
  <si>
    <t>CAY</t>
  </si>
  <si>
    <t>Cayman Islands</t>
  </si>
  <si>
    <t>CGO</t>
  </si>
  <si>
    <t>Republik Kongo</t>
  </si>
  <si>
    <t>CHA</t>
  </si>
  <si>
    <t>Tschad</t>
  </si>
  <si>
    <t>CHI</t>
  </si>
  <si>
    <t>Chile</t>
  </si>
  <si>
    <t>CHN</t>
  </si>
  <si>
    <t>China</t>
  </si>
  <si>
    <t>CIV</t>
  </si>
  <si>
    <t>CMR</t>
  </si>
  <si>
    <t>Kamerun</t>
  </si>
  <si>
    <t>COD</t>
  </si>
  <si>
    <t>Demokratische Republik Kongo</t>
  </si>
  <si>
    <t>COK</t>
  </si>
  <si>
    <t>Cookinseln</t>
  </si>
  <si>
    <t>COL</t>
  </si>
  <si>
    <t>Kolumbien</t>
  </si>
  <si>
    <t>COM</t>
  </si>
  <si>
    <t>Komoren</t>
  </si>
  <si>
    <t>CPV</t>
  </si>
  <si>
    <t>Kap Verde</t>
  </si>
  <si>
    <t>CRC</t>
  </si>
  <si>
    <t>Costa Rica</t>
  </si>
  <si>
    <t>CRO</t>
  </si>
  <si>
    <t>Kroatien</t>
  </si>
  <si>
    <t>CUB</t>
  </si>
  <si>
    <t>Kuba</t>
  </si>
  <si>
    <t>CYP</t>
  </si>
  <si>
    <t>Zypern</t>
  </si>
  <si>
    <t>CZE</t>
  </si>
  <si>
    <t>Tschechien</t>
  </si>
  <si>
    <t>DEN</t>
  </si>
  <si>
    <t>Dänemark</t>
  </si>
  <si>
    <t>DJI</t>
  </si>
  <si>
    <t>Dschibuti</t>
  </si>
  <si>
    <t>DMA</t>
  </si>
  <si>
    <t>Dominica</t>
  </si>
  <si>
    <t>DOM</t>
  </si>
  <si>
    <t>Dominikanische Republik</t>
  </si>
  <si>
    <t>ECU</t>
  </si>
  <si>
    <t>Ecuador</t>
  </si>
  <si>
    <t>EGY</t>
  </si>
  <si>
    <t>Ägypten</t>
  </si>
  <si>
    <t>ERI</t>
  </si>
  <si>
    <t>Eritrea</t>
  </si>
  <si>
    <t>ESA</t>
  </si>
  <si>
    <t>El Salvador</t>
  </si>
  <si>
    <t>ESP</t>
  </si>
  <si>
    <t>Spanien</t>
  </si>
  <si>
    <t>EST</t>
  </si>
  <si>
    <t>Estland</t>
  </si>
  <si>
    <t>ETH</t>
  </si>
  <si>
    <t>Äthiopien</t>
  </si>
  <si>
    <t>FIJ</t>
  </si>
  <si>
    <t>Fidschi</t>
  </si>
  <si>
    <t>FIN</t>
  </si>
  <si>
    <t>Finnland</t>
  </si>
  <si>
    <t>FRA</t>
  </si>
  <si>
    <t>Frankreich</t>
  </si>
  <si>
    <t>FSM</t>
  </si>
  <si>
    <t>Mikronesien</t>
  </si>
  <si>
    <t>GAB</t>
  </si>
  <si>
    <t>Gabun</t>
  </si>
  <si>
    <t>GAM</t>
  </si>
  <si>
    <t>Gambia</t>
  </si>
  <si>
    <t>GBR</t>
  </si>
  <si>
    <t>GBS</t>
  </si>
  <si>
    <t>Guinea-Bissau</t>
  </si>
  <si>
    <t>GEO</t>
  </si>
  <si>
    <t>Georgien</t>
  </si>
  <si>
    <t>GEQ</t>
  </si>
  <si>
    <t>Äquatorialguinea</t>
  </si>
  <si>
    <t>GER</t>
  </si>
  <si>
    <t>Deutschland</t>
  </si>
  <si>
    <t>GHA</t>
  </si>
  <si>
    <t>Ghana</t>
  </si>
  <si>
    <t>GRE</t>
  </si>
  <si>
    <t>Griechenland</t>
  </si>
  <si>
    <t>GRN</t>
  </si>
  <si>
    <t>Grenada</t>
  </si>
  <si>
    <t>GUA</t>
  </si>
  <si>
    <t>Guatemala</t>
  </si>
  <si>
    <t>GUI</t>
  </si>
  <si>
    <t>Guinea</t>
  </si>
  <si>
    <t>GUM</t>
  </si>
  <si>
    <t>Guam</t>
  </si>
  <si>
    <t>GUY</t>
  </si>
  <si>
    <t>Guyana</t>
  </si>
  <si>
    <t>HAI</t>
  </si>
  <si>
    <t>Haiti</t>
  </si>
  <si>
    <t>HKG</t>
  </si>
  <si>
    <t>Hongkong</t>
  </si>
  <si>
    <t>Niederlande</t>
  </si>
  <si>
    <t>HON</t>
  </si>
  <si>
    <t>Honduras</t>
  </si>
  <si>
    <t>HUN</t>
  </si>
  <si>
    <t>Ungarn</t>
  </si>
  <si>
    <t>INA</t>
  </si>
  <si>
    <t>Indonesien</t>
  </si>
  <si>
    <t>IND</t>
  </si>
  <si>
    <t>Indien</t>
  </si>
  <si>
    <t>IRI</t>
  </si>
  <si>
    <t>Iran</t>
  </si>
  <si>
    <t>IRL</t>
  </si>
  <si>
    <t>Irland</t>
  </si>
  <si>
    <t>IRQ</t>
  </si>
  <si>
    <t>Irak</t>
  </si>
  <si>
    <t>ISL</t>
  </si>
  <si>
    <t>Island</t>
  </si>
  <si>
    <t>ISR</t>
  </si>
  <si>
    <t>Israel</t>
  </si>
  <si>
    <t>ISV</t>
  </si>
  <si>
    <t>ITA</t>
  </si>
  <si>
    <t>Italien</t>
  </si>
  <si>
    <t>IVB</t>
  </si>
  <si>
    <t>JAM</t>
  </si>
  <si>
    <t>Jamaika</t>
  </si>
  <si>
    <t>JOR</t>
  </si>
  <si>
    <t>Jordanien</t>
  </si>
  <si>
    <t>JPN</t>
  </si>
  <si>
    <t>Japan</t>
  </si>
  <si>
    <t>KAZ</t>
  </si>
  <si>
    <t>Kasachstan</t>
  </si>
  <si>
    <t>KEN</t>
  </si>
  <si>
    <t>Kenia</t>
  </si>
  <si>
    <t>KGZ</t>
  </si>
  <si>
    <t>Kirgisistan</t>
  </si>
  <si>
    <t>KIR</t>
  </si>
  <si>
    <t>Kiribati</t>
  </si>
  <si>
    <t>KOR</t>
  </si>
  <si>
    <t>KOS</t>
  </si>
  <si>
    <t>Kosovo</t>
  </si>
  <si>
    <t>KSA</t>
  </si>
  <si>
    <t>Saudi-Arabien</t>
  </si>
  <si>
    <t>KUW</t>
  </si>
  <si>
    <t>Kuwait</t>
  </si>
  <si>
    <t>LAO</t>
  </si>
  <si>
    <t>Laos</t>
  </si>
  <si>
    <t>LAT</t>
  </si>
  <si>
    <t>Lettland</t>
  </si>
  <si>
    <t>LBA</t>
  </si>
  <si>
    <t>Libyen</t>
  </si>
  <si>
    <t>LBN</t>
  </si>
  <si>
    <t>Libanon</t>
  </si>
  <si>
    <t>LBR</t>
  </si>
  <si>
    <t>Liberia</t>
  </si>
  <si>
    <t>LCA</t>
  </si>
  <si>
    <t>St. Lucia</t>
  </si>
  <si>
    <t>LES</t>
  </si>
  <si>
    <t>Lesotho</t>
  </si>
  <si>
    <t>LIE</t>
  </si>
  <si>
    <t>Liechtenstein</t>
  </si>
  <si>
    <t>LTU</t>
  </si>
  <si>
    <t>Litauen</t>
  </si>
  <si>
    <t>LUX</t>
  </si>
  <si>
    <t>Luxemburg</t>
  </si>
  <si>
    <t>MAD</t>
  </si>
  <si>
    <t>Madagaskar</t>
  </si>
  <si>
    <t>MAR</t>
  </si>
  <si>
    <t>Marokko</t>
  </si>
  <si>
    <t>MAS</t>
  </si>
  <si>
    <t>Malaysia</t>
  </si>
  <si>
    <t>MAW</t>
  </si>
  <si>
    <t>Malawi</t>
  </si>
  <si>
    <t>MDA</t>
  </si>
  <si>
    <t>MDV</t>
  </si>
  <si>
    <t>Malediven</t>
  </si>
  <si>
    <t>MEX</t>
  </si>
  <si>
    <t>Mexiko</t>
  </si>
  <si>
    <t>MGL</t>
  </si>
  <si>
    <t>Mongolei</t>
  </si>
  <si>
    <t>MHL</t>
  </si>
  <si>
    <t>Marshallinseln</t>
  </si>
  <si>
    <t>MKD</t>
  </si>
  <si>
    <t>Nordmazedonien</t>
  </si>
  <si>
    <t>MLI</t>
  </si>
  <si>
    <t>Mali</t>
  </si>
  <si>
    <t>MLT</t>
  </si>
  <si>
    <t>Malta</t>
  </si>
  <si>
    <t>MNE</t>
  </si>
  <si>
    <t>Montenegro</t>
  </si>
  <si>
    <t>MON</t>
  </si>
  <si>
    <t>Monaco</t>
  </si>
  <si>
    <t>MOZ</t>
  </si>
  <si>
    <t>Mosambik</t>
  </si>
  <si>
    <t>MRI</t>
  </si>
  <si>
    <t>Mauritius</t>
  </si>
  <si>
    <t>MTN</t>
  </si>
  <si>
    <t>Mauretanien</t>
  </si>
  <si>
    <t>MYA</t>
  </si>
  <si>
    <t>Myanmar</t>
  </si>
  <si>
    <t>NAM</t>
  </si>
  <si>
    <t>Namibia</t>
  </si>
  <si>
    <t>NCA</t>
  </si>
  <si>
    <t>Nicaragua</t>
  </si>
  <si>
    <t>NED</t>
  </si>
  <si>
    <t>NEP</t>
  </si>
  <si>
    <t>Nepal</t>
  </si>
  <si>
    <t>NGR</t>
  </si>
  <si>
    <t>Nigeria</t>
  </si>
  <si>
    <t>NIG</t>
  </si>
  <si>
    <t>Niger</t>
  </si>
  <si>
    <t>NOR</t>
  </si>
  <si>
    <t>Norwegen</t>
  </si>
  <si>
    <t>NRU</t>
  </si>
  <si>
    <t>Nauru</t>
  </si>
  <si>
    <t>NZL</t>
  </si>
  <si>
    <t>Neuseeland</t>
  </si>
  <si>
    <t>OMA</t>
  </si>
  <si>
    <t>Oman</t>
  </si>
  <si>
    <t>PAK</t>
  </si>
  <si>
    <t>Pakistan</t>
  </si>
  <si>
    <t>PAN</t>
  </si>
  <si>
    <t>Panama</t>
  </si>
  <si>
    <t>PAR</t>
  </si>
  <si>
    <t>Paraguay</t>
  </si>
  <si>
    <t>PER</t>
  </si>
  <si>
    <t>Peru</t>
  </si>
  <si>
    <t>PHI</t>
  </si>
  <si>
    <t>Philippinen</t>
  </si>
  <si>
    <t>PLE</t>
  </si>
  <si>
    <t>Palästina</t>
  </si>
  <si>
    <t>PLW</t>
  </si>
  <si>
    <t>Palau</t>
  </si>
  <si>
    <t>PNG</t>
  </si>
  <si>
    <t>Papua-Neuguinea</t>
  </si>
  <si>
    <t>POL</t>
  </si>
  <si>
    <t>Polen</t>
  </si>
  <si>
    <t>POR</t>
  </si>
  <si>
    <t>Portugal</t>
  </si>
  <si>
    <t>PRK</t>
  </si>
  <si>
    <t>PUR</t>
  </si>
  <si>
    <t>Puerto Rico</t>
  </si>
  <si>
    <t>QAT</t>
  </si>
  <si>
    <t>Katar</t>
  </si>
  <si>
    <t>Rumänien</t>
  </si>
  <si>
    <t>ROU</t>
  </si>
  <si>
    <t>RSA</t>
  </si>
  <si>
    <t>Südafrika</t>
  </si>
  <si>
    <t>RUS</t>
  </si>
  <si>
    <t>RWA</t>
  </si>
  <si>
    <t>Ruanda</t>
  </si>
  <si>
    <t>S</t>
  </si>
  <si>
    <t>SAM</t>
  </si>
  <si>
    <t>Samoa</t>
  </si>
  <si>
    <t>SEN</t>
  </si>
  <si>
    <t>Senegal</t>
  </si>
  <si>
    <t>SEY</t>
  </si>
  <si>
    <t>Seychellen</t>
  </si>
  <si>
    <t>SGP</t>
  </si>
  <si>
    <t>Singapur</t>
  </si>
  <si>
    <t>SKN</t>
  </si>
  <si>
    <t>St. Kitts und Nevis</t>
  </si>
  <si>
    <t>SLE</t>
  </si>
  <si>
    <t>Sierra Leone</t>
  </si>
  <si>
    <t>SLO</t>
  </si>
  <si>
    <t>Slowenien</t>
  </si>
  <si>
    <t>SMR</t>
  </si>
  <si>
    <t>San Marino</t>
  </si>
  <si>
    <t>SOL</t>
  </si>
  <si>
    <t>Salomonen</t>
  </si>
  <si>
    <t>SOM</t>
  </si>
  <si>
    <t>Somalia</t>
  </si>
  <si>
    <t>SRB</t>
  </si>
  <si>
    <t>Serbien</t>
  </si>
  <si>
    <t>SRI</t>
  </si>
  <si>
    <t>Sri Lanka</t>
  </si>
  <si>
    <t>STP</t>
  </si>
  <si>
    <t>São Tomé und Príncipe</t>
  </si>
  <si>
    <t>SUD</t>
  </si>
  <si>
    <t>Sudan</t>
  </si>
  <si>
    <t>SUR</t>
  </si>
  <si>
    <t>Suriname</t>
  </si>
  <si>
    <t>SVK</t>
  </si>
  <si>
    <t>Slowakei</t>
  </si>
  <si>
    <t>SWE</t>
  </si>
  <si>
    <t>Schweden</t>
  </si>
  <si>
    <t>SWZ</t>
  </si>
  <si>
    <t>Eswatini</t>
  </si>
  <si>
    <t>SYR</t>
  </si>
  <si>
    <t>Syrien</t>
  </si>
  <si>
    <t>TAN</t>
  </si>
  <si>
    <t>Tansania</t>
  </si>
  <si>
    <t>TGA</t>
  </si>
  <si>
    <t>Tonga</t>
  </si>
  <si>
    <t>THA</t>
  </si>
  <si>
    <t>Thailand</t>
  </si>
  <si>
    <t>TJK</t>
  </si>
  <si>
    <t>Tadschikistan</t>
  </si>
  <si>
    <t>TKM</t>
  </si>
  <si>
    <t>Turkmenistan</t>
  </si>
  <si>
    <t>TLS</t>
  </si>
  <si>
    <t>Osttimor</t>
  </si>
  <si>
    <t>TOG</t>
  </si>
  <si>
    <t>Togo</t>
  </si>
  <si>
    <t>TPE</t>
  </si>
  <si>
    <t>TTO</t>
  </si>
  <si>
    <t>Trinidad und Tobago</t>
  </si>
  <si>
    <t>TUN</t>
  </si>
  <si>
    <t>Tunesien</t>
  </si>
  <si>
    <t>TUR</t>
  </si>
  <si>
    <t>Türkei</t>
  </si>
  <si>
    <t>TUV</t>
  </si>
  <si>
    <t>Tuvalu</t>
  </si>
  <si>
    <t>UAE</t>
  </si>
  <si>
    <t>Vereinigte Arabische Emirate</t>
  </si>
  <si>
    <t>UGA</t>
  </si>
  <si>
    <t>Uganda</t>
  </si>
  <si>
    <t>UKR</t>
  </si>
  <si>
    <t>Ukraine</t>
  </si>
  <si>
    <t>URU</t>
  </si>
  <si>
    <t>Uruguay</t>
  </si>
  <si>
    <t>USA</t>
  </si>
  <si>
    <t>UZB</t>
  </si>
  <si>
    <t>Usbekistan</t>
  </si>
  <si>
    <t>VAN</t>
  </si>
  <si>
    <t>Vanuatu</t>
  </si>
  <si>
    <t>VEN</t>
  </si>
  <si>
    <t>Venezuela</t>
  </si>
  <si>
    <t>VIE</t>
  </si>
  <si>
    <t>VIN</t>
  </si>
  <si>
    <t>St. Vincent und die Grenadinen</t>
  </si>
  <si>
    <t>YEM</t>
  </si>
  <si>
    <t>Jemen</t>
  </si>
  <si>
    <t>ZAM</t>
  </si>
  <si>
    <t>Sambia</t>
  </si>
  <si>
    <t>ZIM</t>
  </si>
  <si>
    <t>Simbabwe</t>
  </si>
  <si>
    <t>Amerikanisch Samoa</t>
  </si>
  <si>
    <t>Belarus</t>
  </si>
  <si>
    <t>Elfenbeinküste</t>
  </si>
  <si>
    <t>Jungferninseln (UK)</t>
  </si>
  <si>
    <t>Jungferninseln (US)</t>
  </si>
  <si>
    <t>Kaimaninseln</t>
  </si>
  <si>
    <t>Moldawien</t>
  </si>
  <si>
    <t>Nordkorea</t>
  </si>
  <si>
    <t>Russland</t>
  </si>
  <si>
    <t>Südkorea</t>
  </si>
  <si>
    <t>Taiwan</t>
  </si>
  <si>
    <t>Vereinigte Staaten von Amerika</t>
  </si>
  <si>
    <t>Vereinigtes Königreich</t>
  </si>
  <si>
    <t>Vietnam</t>
  </si>
  <si>
    <t>Ländercode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</si>
  <si>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</si>
  <si>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</si>
  <si>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</si>
  <si>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</si>
  <si>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</si>
  <si>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</si>
  <si>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</si>
  <si>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</si>
  <si>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</si>
  <si>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Bangladesh</t>
  </si>
  <si>
    <t>Belgium</t>
  </si>
  <si>
    <t>Bolivia</t>
  </si>
  <si>
    <t>Bosnia and Herzegovina</t>
  </si>
  <si>
    <t>Brazil</t>
  </si>
  <si>
    <t>British Virgin Islands</t>
  </si>
  <si>
    <t>Bulgaria</t>
  </si>
  <si>
    <t>Burma</t>
  </si>
  <si>
    <t>Cambodia</t>
  </si>
  <si>
    <t>Cameroon</t>
  </si>
  <si>
    <t>Canada</t>
  </si>
  <si>
    <t>Cape Verde</t>
  </si>
  <si>
    <t>Central African Republic</t>
  </si>
  <si>
    <t>Chad</t>
  </si>
  <si>
    <t>Colombia</t>
  </si>
  <si>
    <t>Comoros</t>
  </si>
  <si>
    <t>Cook Islands</t>
  </si>
  <si>
    <t>Croatia</t>
  </si>
  <si>
    <t>Cuba</t>
  </si>
  <si>
    <t>Cyprus</t>
  </si>
  <si>
    <t>Czechia</t>
  </si>
  <si>
    <t>Democratic Republic of the Congo</t>
  </si>
  <si>
    <t>Denmark</t>
  </si>
  <si>
    <t>Djibouti</t>
  </si>
  <si>
    <t>Dominican Republic</t>
  </si>
  <si>
    <t>East Timor</t>
  </si>
  <si>
    <t>Egypt</t>
  </si>
  <si>
    <t>Equatorial Guinea</t>
  </si>
  <si>
    <t>Estonia</t>
  </si>
  <si>
    <t>Ethiopia</t>
  </si>
  <si>
    <t>Federated States of Micronesia</t>
  </si>
  <si>
    <t>Fiji</t>
  </si>
  <si>
    <t>Finland</t>
  </si>
  <si>
    <t>France</t>
  </si>
  <si>
    <t>Gabon</t>
  </si>
  <si>
    <t>Georgia</t>
  </si>
  <si>
    <t>Germany</t>
  </si>
  <si>
    <t>Greece</t>
  </si>
  <si>
    <t>Hong Kong</t>
  </si>
  <si>
    <t>Hungary</t>
  </si>
  <si>
    <t>Iceland</t>
  </si>
  <si>
    <t>India</t>
  </si>
  <si>
    <t>Indonesia</t>
  </si>
  <si>
    <t>Iraq</t>
  </si>
  <si>
    <t>Ireland</t>
  </si>
  <si>
    <t>Italy</t>
  </si>
  <si>
    <t>Ivory Coast</t>
  </si>
  <si>
    <t>Jamaica</t>
  </si>
  <si>
    <t>Jordan</t>
  </si>
  <si>
    <t>Kazakhstan</t>
  </si>
  <si>
    <t>Kenya</t>
  </si>
  <si>
    <t>Kyrgyzstan</t>
  </si>
  <si>
    <t>Latvia</t>
  </si>
  <si>
    <t>Lebanon</t>
  </si>
  <si>
    <t>Libya</t>
  </si>
  <si>
    <t>Lithuania</t>
  </si>
  <si>
    <t>Luxembourg</t>
  </si>
  <si>
    <t>Madagascar</t>
  </si>
  <si>
    <t>Maldives</t>
  </si>
  <si>
    <t>Marshall Islands</t>
  </si>
  <si>
    <t>Mauritania</t>
  </si>
  <si>
    <t>Mexico</t>
  </si>
  <si>
    <t>Moldova</t>
  </si>
  <si>
    <t>Mongolia</t>
  </si>
  <si>
    <t>Morocco</t>
  </si>
  <si>
    <t>Mozambique</t>
  </si>
  <si>
    <t>Netherlands</t>
  </si>
  <si>
    <t>New Zealand</t>
  </si>
  <si>
    <t>North Korea</t>
  </si>
  <si>
    <t>North Macedonia</t>
  </si>
  <si>
    <t>Norway</t>
  </si>
  <si>
    <t>Palestine</t>
  </si>
  <si>
    <t>Papua New Guinea</t>
  </si>
  <si>
    <t>Philippines</t>
  </si>
  <si>
    <t>Poland</t>
  </si>
  <si>
    <t>Qatar</t>
  </si>
  <si>
    <t>Republic of the Congo</t>
  </si>
  <si>
    <t>Romania</t>
  </si>
  <si>
    <t>Russia</t>
  </si>
  <si>
    <t>Rwanda</t>
  </si>
  <si>
    <t>Saint Kitts and Nevis</t>
  </si>
  <si>
    <t>Saint Lucia</t>
  </si>
  <si>
    <t>Saint Vincent and the Grenadines</t>
  </si>
  <si>
    <t>Sao Tome and Principe</t>
  </si>
  <si>
    <t>Saudi Arabia</t>
  </si>
  <si>
    <t>Serbia</t>
  </si>
  <si>
    <t>Seychelles</t>
  </si>
  <si>
    <t>Singapore</t>
  </si>
  <si>
    <t>Slovakia</t>
  </si>
  <si>
    <t>Slovenia</t>
  </si>
  <si>
    <t>Solomon Islands</t>
  </si>
  <si>
    <t>South Africa</t>
  </si>
  <si>
    <t>South Korea</t>
  </si>
  <si>
    <t>Spain</t>
  </si>
  <si>
    <t>Sweden</t>
  </si>
  <si>
    <t>Switzerland</t>
  </si>
  <si>
    <t>Syria</t>
  </si>
  <si>
    <t>Tajikistan</t>
  </si>
  <si>
    <t>Tanzania</t>
  </si>
  <si>
    <t>Trinidad and Tobago</t>
  </si>
  <si>
    <t>Tunisia</t>
  </si>
  <si>
    <t>Turkey</t>
  </si>
  <si>
    <t>United Arab Emirates</t>
  </si>
  <si>
    <t>United Kingdom</t>
  </si>
  <si>
    <t>United States</t>
  </si>
  <si>
    <t>Uzbekistan</t>
  </si>
  <si>
    <t>Virgin Islands</t>
  </si>
  <si>
    <t>Yemen</t>
  </si>
  <si>
    <t>Zambia</t>
  </si>
  <si>
    <t>Zimbabwe</t>
  </si>
  <si>
    <t>Sprache wählen / Select Language:</t>
  </si>
  <si>
    <t>Sprache</t>
  </si>
  <si>
    <t>Sprachcode</t>
  </si>
  <si>
    <t>Deutsch</t>
  </si>
  <si>
    <t>---</t>
  </si>
  <si>
    <t>English</t>
  </si>
  <si>
    <t>Sprachcode:</t>
  </si>
  <si>
    <t>Deutsch (Code 1)</t>
  </si>
  <si>
    <t>English (Code 4)</t>
  </si>
  <si>
    <t>Familien-Name</t>
  </si>
  <si>
    <t>Family-Name</t>
  </si>
  <si>
    <t>Zeile</t>
  </si>
  <si>
    <t>Formular</t>
  </si>
  <si>
    <t>Ländertabelle:</t>
  </si>
  <si>
    <t>Zellbezug:</t>
  </si>
  <si>
    <t>Auswahl</t>
  </si>
  <si>
    <t>aus der Liste auswählen</t>
  </si>
  <si>
    <t xml:space="preserve">select from the list </t>
  </si>
  <si>
    <t>Kanton / Bundesland</t>
  </si>
  <si>
    <t>eMail-Adresse</t>
  </si>
  <si>
    <t>Abkürzung</t>
  </si>
  <si>
    <t>First Name</t>
  </si>
  <si>
    <t>City of Residence</t>
  </si>
  <si>
    <t>State</t>
  </si>
  <si>
    <t>Country</t>
  </si>
  <si>
    <t>Year of Birth</t>
  </si>
  <si>
    <t>eMail-Address</t>
  </si>
  <si>
    <t>Abbreviation</t>
  </si>
  <si>
    <t>Eine vorgängige Anmeldung ist NICHT notwendig. Die Anmeldung erfolgt zeitgleich mit der Resultateinlieferung.</t>
  </si>
  <si>
    <t/>
  </si>
  <si>
    <t xml:space="preserve">Prior registration is NOT necessary. Registration takes place at the same time as the results are submitted. </t>
  </si>
  <si>
    <t>Verpflichtende Bedingung</t>
  </si>
  <si>
    <t>Mandatory condition</t>
  </si>
  <si>
    <t>Freiwillig - keine Bedingung</t>
  </si>
  <si>
    <t>Sende uns pro Disziplin/Wettkampf zusammen mit der Resultatmeldung ein Bild von Dir in hoher Auflösung.</t>
  </si>
  <si>
    <t>Keine Archivbilder - ein aktuelles Wettkampfbild.</t>
  </si>
  <si>
    <t>Voluntary - no condition</t>
  </si>
  <si>
    <t>Send us a picture of you in high resolution for each discipline/competition together with the result report.</t>
  </si>
  <si>
    <t>No archive pictures - a current competition picture.</t>
  </si>
  <si>
    <t>Category</t>
  </si>
  <si>
    <t>Kategorie</t>
  </si>
  <si>
    <t>eMail-Adresse des Organisators</t>
  </si>
  <si>
    <t>eMail Address of the Organizer</t>
  </si>
  <si>
    <t>Mit der Anmeldung (und den Resultaten) muss pro Disziplin/Wettkampf ein Resultatfoto (Scatt oder Scheibenbilder) eingereicht werden!</t>
  </si>
  <si>
    <t xml:space="preserve">With the registration (and the results) a result photo (Scatt or target images) must be submitted for each discipline/competition! </t>
  </si>
  <si>
    <t>Wettkampf-Ende:</t>
  </si>
  <si>
    <t>Im</t>
  </si>
  <si>
    <t>Wettkampf</t>
  </si>
  <si>
    <t>Zusatz 1</t>
  </si>
  <si>
    <t>Gewehr 10m - Stehend</t>
  </si>
  <si>
    <t>Auflage</t>
  </si>
  <si>
    <t>Wettkampf-Definition:</t>
  </si>
  <si>
    <t>Wettkampf-Titel:</t>
  </si>
  <si>
    <t>Wettkampf-Datum:</t>
  </si>
  <si>
    <t>Wettkampf-Jahr:</t>
  </si>
  <si>
    <t>P1</t>
  </si>
  <si>
    <t>P2</t>
  </si>
  <si>
    <t>P3</t>
  </si>
  <si>
    <t>Freitext:</t>
  </si>
  <si>
    <t>Formular-Version:</t>
  </si>
  <si>
    <t>Gewehr 50m - 2-Stellung</t>
  </si>
  <si>
    <t>Gewehr 50m - 3-Stellung</t>
  </si>
  <si>
    <t>Schuss</t>
  </si>
  <si>
    <t>Nr.</t>
  </si>
  <si>
    <t>Sprache:</t>
  </si>
  <si>
    <t>Englisch</t>
  </si>
  <si>
    <t>….</t>
  </si>
  <si>
    <t>standing</t>
  </si>
  <si>
    <t>Rifle - 50m - 3-Positions</t>
  </si>
  <si>
    <t>kneeling</t>
  </si>
  <si>
    <t>prone</t>
  </si>
  <si>
    <t>Rifle - 50m - 2-Positions</t>
  </si>
  <si>
    <t>Rifle 10m - Standing</t>
  </si>
  <si>
    <t>Wichtig</t>
  </si>
  <si>
    <t>Imprtant</t>
  </si>
  <si>
    <t>Result(s)</t>
  </si>
  <si>
    <t>Resultat(e)</t>
  </si>
  <si>
    <t>Wettkampf:</t>
  </si>
  <si>
    <t>Schüsse</t>
  </si>
  <si>
    <t>Shots</t>
  </si>
  <si>
    <t>Shot</t>
  </si>
  <si>
    <t>Schlussresultat</t>
  </si>
  <si>
    <t>final result</t>
  </si>
  <si>
    <t>die letzten 3 Schüsse</t>
  </si>
  <si>
    <t>the last 3 Shots</t>
  </si>
  <si>
    <t>Datum</t>
  </si>
  <si>
    <t>Date</t>
  </si>
  <si>
    <t>Resultat</t>
  </si>
  <si>
    <t>Res.Eing.</t>
  </si>
  <si>
    <t>1= JA</t>
  </si>
  <si>
    <t>Abkürkung</t>
  </si>
  <si>
    <t>G10A</t>
  </si>
  <si>
    <t>G502S</t>
  </si>
  <si>
    <t>G503S</t>
  </si>
  <si>
    <t>P10A</t>
  </si>
  <si>
    <t>Res. vorh.</t>
  </si>
  <si>
    <t>gb</t>
  </si>
  <si>
    <t>gn</t>
  </si>
  <si>
    <t>rt</t>
  </si>
  <si>
    <t>Stellungs-Total</t>
  </si>
  <si>
    <t>Rangliste:</t>
  </si>
  <si>
    <t>JG</t>
  </si>
  <si>
    <t>eMail</t>
  </si>
  <si>
    <t>Teilnehmer:</t>
  </si>
  <si>
    <t>Pic:</t>
  </si>
  <si>
    <t>Persönliche Daten</t>
  </si>
  <si>
    <t>Personal Data</t>
  </si>
  <si>
    <t>nur zum internen Gebrauch
for internal use only</t>
  </si>
  <si>
    <t>Anz. Disziplinen</t>
  </si>
  <si>
    <t>Nbr. of Discilines</t>
  </si>
  <si>
    <t>Tripod stand</t>
  </si>
  <si>
    <t>A10</t>
  </si>
  <si>
    <t>A10A</t>
  </si>
  <si>
    <t>www.ZHSV.ch/zh/220121</t>
  </si>
  <si>
    <t>2. Zürcher Neujahrs-Fernwettkampf</t>
  </si>
  <si>
    <t>Anmeldung und Resultatlieferung</t>
  </si>
  <si>
    <t>Registration and Resultdelivery</t>
  </si>
  <si>
    <t>03. bis 21. Januar 2022</t>
  </si>
  <si>
    <t>January 03 to 21, 2022</t>
  </si>
  <si>
    <t>01/21/2022 - 23:59</t>
  </si>
  <si>
    <t>21.01.2022 - 23:59</t>
  </si>
  <si>
    <t>Participation rules: see announcement</t>
  </si>
  <si>
    <t>Teilnahmereglement: siehe Ausschreibung</t>
  </si>
  <si>
    <t>Remarks</t>
  </si>
  <si>
    <t>Gelbe Felder sind Eingabefelder.</t>
  </si>
  <si>
    <t xml:space="preserve">Fields marked yellow are input fields </t>
  </si>
  <si>
    <t>Bemerkungen</t>
  </si>
  <si>
    <t>2nd Zurich New Year Remote Competition</t>
  </si>
  <si>
    <t>V2.0 / 30.12.2021</t>
  </si>
  <si>
    <t>Zehntelwertung</t>
  </si>
  <si>
    <t>Tenth rating</t>
  </si>
  <si>
    <t>Ja</t>
  </si>
  <si>
    <t>Yes</t>
  </si>
  <si>
    <t>Nein</t>
  </si>
  <si>
    <t>No</t>
  </si>
  <si>
    <t>Zehntel-</t>
  </si>
  <si>
    <t>Wertung</t>
  </si>
  <si>
    <t>Die Zellenformatierung muss
in den Register [Registration]
und [Internal] von Hand
angepasst werden!</t>
  </si>
  <si>
    <t>N</t>
  </si>
  <si>
    <t>Zehntelwertung:</t>
  </si>
  <si>
    <t>FWK@ZHSV.ch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</si>
</sst>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Webdings"/>
      <family val="1"/>
      <charset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36"/>
      <color theme="0"/>
      <name val="Arial"/>
      <family val="2"/>
    </font>
    <font>
      <b/>
      <sz val="10"/>
      <name val="Arial"/>
      <family val="2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8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98FF"/>
      </top>
      <bottom style="thin">
        <color rgb="FF0098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98F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0" xfId="0" applyFont="1" applyFill="1" applyProtection="1"/>
    <xf numFmtId="0" fontId="1" fillId="0" borderId="8" xfId="0" applyFont="1" applyFill="1" applyBorder="1" applyProtection="1"/>
    <xf numFmtId="0" fontId="1" fillId="0" borderId="8" xfId="0" applyFont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12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3" xfId="0" applyFont="1" applyBorder="1" applyProtection="1"/>
    <xf numFmtId="0" fontId="1" fillId="0" borderId="8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2" fillId="4" borderId="10" xfId="0" applyFont="1" applyFill="1" applyBorder="1" applyProtection="1"/>
    <xf numFmtId="0" fontId="2" fillId="4" borderId="7" xfId="0" applyFont="1" applyFill="1" applyBorder="1" applyProtection="1"/>
    <xf numFmtId="0" fontId="1" fillId="3" borderId="0" xfId="0" applyFont="1" applyFill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9" fillId="3" borderId="3" xfId="0" applyFont="1" applyFill="1" applyBorder="1" applyAlignment="1" applyProtection="1"/>
    <xf numFmtId="0" fontId="6" fillId="0" borderId="0" xfId="0" applyFont="1" applyProtection="1"/>
    <xf numFmtId="0" fontId="11" fillId="7" borderId="0" xfId="0" applyFont="1" applyFill="1" applyAlignment="1" applyProtection="1">
      <alignment vertical="center"/>
    </xf>
    <xf numFmtId="0" fontId="12" fillId="7" borderId="0" xfId="0" applyFont="1" applyFill="1" applyAlignment="1" applyProtection="1">
      <alignment horizontal="center" vertical="top"/>
    </xf>
    <xf numFmtId="0" fontId="12" fillId="3" borderId="0" xfId="0" applyFont="1" applyFill="1" applyBorder="1" applyAlignment="1" applyProtection="1">
      <alignment vertical="center"/>
    </xf>
    <xf numFmtId="0" fontId="8" fillId="0" borderId="0" xfId="0" applyFont="1" applyProtection="1"/>
    <xf numFmtId="0" fontId="9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left" vertical="top"/>
    </xf>
    <xf numFmtId="0" fontId="3" fillId="4" borderId="1" xfId="0" applyFont="1" applyFill="1" applyBorder="1" applyProtection="1"/>
    <xf numFmtId="0" fontId="3" fillId="4" borderId="2" xfId="0" applyFont="1" applyFill="1" applyBorder="1" applyProtection="1"/>
    <xf numFmtId="0" fontId="3" fillId="4" borderId="4" xfId="0" applyFont="1" applyFill="1" applyBorder="1" applyProtection="1"/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0" xfId="0" applyFont="1" applyFill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/>
    <xf numFmtId="0" fontId="2" fillId="0" borderId="0" xfId="0" applyFont="1" applyFill="1" applyBorder="1" applyProtection="1"/>
    <xf numFmtId="0" fontId="7" fillId="0" borderId="0" xfId="0" applyFont="1" applyProtection="1"/>
    <xf numFmtId="0" fontId="3" fillId="4" borderId="0" xfId="0" applyFont="1" applyFill="1" applyBorder="1" applyProtection="1"/>
    <xf numFmtId="0" fontId="9" fillId="3" borderId="0" xfId="0" applyFont="1" applyFill="1" applyBorder="1" applyAlignment="1" applyProtection="1"/>
    <xf numFmtId="0" fontId="1" fillId="0" borderId="11" xfId="0" applyFont="1" applyFill="1" applyBorder="1" applyProtection="1"/>
    <xf numFmtId="0" fontId="1" fillId="0" borderId="13" xfId="0" applyFont="1" applyFill="1" applyBorder="1" applyProtection="1"/>
    <xf numFmtId="0" fontId="1" fillId="4" borderId="0" xfId="0" quotePrefix="1" applyFont="1" applyFill="1"/>
    <xf numFmtId="0" fontId="1" fillId="0" borderId="11" xfId="0" applyFont="1" applyFill="1" applyBorder="1" applyAlignment="1" applyProtection="1"/>
    <xf numFmtId="0" fontId="1" fillId="0" borderId="12" xfId="0" applyFont="1" applyFill="1" applyBorder="1" applyAlignment="1" applyProtection="1"/>
    <xf numFmtId="0" fontId="1" fillId="0" borderId="13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4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quotePrefix="1" applyFont="1" applyFill="1" applyBorder="1" applyAlignment="1" applyProtection="1">
      <alignment horizontal="left" vertical="center"/>
    </xf>
    <xf numFmtId="0" fontId="1" fillId="0" borderId="8" xfId="0" applyFont="1" applyBorder="1" applyAlignment="1">
      <alignment vertical="top" wrapText="1"/>
    </xf>
    <xf numFmtId="0" fontId="3" fillId="4" borderId="8" xfId="0" applyFont="1" applyFill="1" applyBorder="1" applyAlignment="1">
      <alignment vertical="top"/>
    </xf>
    <xf numFmtId="0" fontId="3" fillId="4" borderId="8" xfId="0" applyFont="1" applyFill="1" applyBorder="1" applyAlignment="1">
      <alignment horizontal="center" vertical="top" wrapText="1"/>
    </xf>
    <xf numFmtId="0" fontId="3" fillId="4" borderId="8" xfId="0" quotePrefix="1" applyFont="1" applyFill="1" applyBorder="1" applyAlignment="1">
      <alignment horizontal="center" vertical="top" wrapText="1"/>
    </xf>
    <xf numFmtId="0" fontId="12" fillId="5" borderId="0" xfId="0" applyFont="1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vertical="center" wrapText="1"/>
    </xf>
    <xf numFmtId="0" fontId="1" fillId="5" borderId="0" xfId="0" applyFont="1" applyFill="1" applyProtection="1"/>
    <xf numFmtId="0" fontId="2" fillId="5" borderId="0" xfId="0" applyFont="1" applyFill="1" applyProtection="1"/>
    <xf numFmtId="0" fontId="1" fillId="5" borderId="0" xfId="0" applyFont="1" applyFill="1" applyBorder="1" applyProtection="1"/>
    <xf numFmtId="0" fontId="1" fillId="5" borderId="0" xfId="0" applyFont="1" applyFill="1" applyBorder="1" applyAlignment="1" applyProtection="1">
      <alignment vertical="center"/>
    </xf>
    <xf numFmtId="0" fontId="1" fillId="5" borderId="0" xfId="0" applyFont="1" applyFill="1" applyAlignment="1" applyProtection="1">
      <alignment vertical="center"/>
    </xf>
    <xf numFmtId="0" fontId="1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0" fontId="5" fillId="2" borderId="8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/>
    </xf>
    <xf numFmtId="0" fontId="1" fillId="0" borderId="11" xfId="0" applyFont="1" applyBorder="1" applyProtection="1"/>
    <xf numFmtId="0" fontId="3" fillId="0" borderId="12" xfId="0" applyFont="1" applyFill="1" applyBorder="1" applyProtection="1"/>
    <xf numFmtId="0" fontId="3" fillId="4" borderId="9" xfId="0" applyFont="1" applyFill="1" applyBorder="1" applyProtection="1"/>
    <xf numFmtId="0" fontId="3" fillId="4" borderId="14" xfId="0" applyFont="1" applyFill="1" applyBorder="1" applyProtection="1"/>
    <xf numFmtId="0" fontId="3" fillId="4" borderId="5" xfId="0" applyFont="1" applyFill="1" applyBorder="1" applyAlignment="1" applyProtection="1">
      <alignment horizontal="center"/>
    </xf>
    <xf numFmtId="0" fontId="3" fillId="4" borderId="10" xfId="0" applyFont="1" applyFill="1" applyBorder="1" applyProtection="1"/>
    <xf numFmtId="0" fontId="3" fillId="0" borderId="10" xfId="0" applyFont="1" applyFill="1" applyBorder="1" applyProtection="1"/>
    <xf numFmtId="0" fontId="1" fillId="0" borderId="13" xfId="0" applyFont="1" applyBorder="1" applyProtection="1"/>
    <xf numFmtId="0" fontId="1" fillId="0" borderId="11" xfId="0" applyFont="1" applyFill="1" applyBorder="1" applyAlignment="1" applyProtection="1">
      <alignment horizontal="left"/>
    </xf>
    <xf numFmtId="0" fontId="1" fillId="0" borderId="4" xfId="0" applyFont="1" applyFill="1" applyBorder="1" applyProtection="1"/>
    <xf numFmtId="0" fontId="1" fillId="0" borderId="9" xfId="0" applyFont="1" applyBorder="1" applyProtection="1"/>
    <xf numFmtId="0" fontId="3" fillId="0" borderId="9" xfId="0" applyFont="1" applyFill="1" applyBorder="1" applyProtection="1"/>
    <xf numFmtId="0" fontId="3" fillId="0" borderId="14" xfId="0" applyFont="1" applyFill="1" applyBorder="1" applyProtection="1"/>
    <xf numFmtId="0" fontId="3" fillId="0" borderId="5" xfId="0" applyFont="1" applyFill="1" applyBorder="1" applyProtection="1"/>
    <xf numFmtId="0" fontId="1" fillId="0" borderId="10" xfId="0" applyFont="1" applyFill="1" applyBorder="1" applyProtection="1"/>
    <xf numFmtId="0" fontId="2" fillId="0" borderId="10" xfId="0" applyFont="1" applyFill="1" applyBorder="1" applyProtection="1"/>
    <xf numFmtId="0" fontId="1" fillId="4" borderId="15" xfId="0" applyFont="1" applyFill="1" applyBorder="1" applyProtection="1"/>
    <xf numFmtId="0" fontId="2" fillId="4" borderId="14" xfId="0" applyFont="1" applyFill="1" applyBorder="1" applyProtection="1"/>
    <xf numFmtId="0" fontId="2" fillId="4" borderId="15" xfId="0" applyFont="1" applyFill="1" applyBorder="1" applyProtection="1"/>
    <xf numFmtId="0" fontId="3" fillId="0" borderId="0" xfId="0" applyFont="1" applyBorder="1" applyAlignment="1" applyProtection="1">
      <alignment horizontal="center"/>
    </xf>
    <xf numFmtId="165" fontId="1" fillId="0" borderId="8" xfId="0" applyNumberFormat="1" applyFont="1" applyBorder="1" applyAlignment="1" applyProtection="1">
      <alignment horizontal="center"/>
    </xf>
    <xf numFmtId="165" fontId="2" fillId="0" borderId="8" xfId="0" applyNumberFormat="1" applyFont="1" applyBorder="1" applyAlignment="1" applyProtection="1">
      <alignment horizontal="center"/>
    </xf>
    <xf numFmtId="0" fontId="16" fillId="3" borderId="0" xfId="0" applyFont="1" applyFill="1" applyProtection="1"/>
    <xf numFmtId="0" fontId="16" fillId="3" borderId="0" xfId="0" applyFont="1" applyFill="1" applyAlignment="1" applyProtection="1">
      <alignment horizontal="center"/>
    </xf>
    <xf numFmtId="0" fontId="16" fillId="3" borderId="0" xfId="0" applyFont="1" applyFill="1" applyAlignment="1" applyProtection="1">
      <alignment horizontal="right"/>
    </xf>
    <xf numFmtId="0" fontId="16" fillId="7" borderId="0" xfId="0" applyFont="1" applyFill="1" applyProtection="1"/>
    <xf numFmtId="0" fontId="3" fillId="0" borderId="0" xfId="0" applyFont="1" applyBorder="1" applyProtection="1"/>
    <xf numFmtId="0" fontId="1" fillId="8" borderId="0" xfId="0" applyFont="1" applyFill="1" applyProtection="1"/>
    <xf numFmtId="0" fontId="3" fillId="4" borderId="11" xfId="0" applyFont="1" applyFill="1" applyBorder="1" applyProtection="1"/>
    <xf numFmtId="0" fontId="3" fillId="4" borderId="12" xfId="0" applyFont="1" applyFill="1" applyBorder="1" applyProtection="1"/>
    <xf numFmtId="0" fontId="3" fillId="4" borderId="12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" fillId="4" borderId="2" xfId="0" applyFont="1" applyFill="1" applyBorder="1" applyProtection="1"/>
    <xf numFmtId="0" fontId="13" fillId="0" borderId="0" xfId="0" applyFont="1" applyAlignment="1" applyProtection="1">
      <alignment horizontal="center"/>
    </xf>
    <xf numFmtId="0" fontId="13" fillId="8" borderId="0" xfId="0" applyFont="1" applyFill="1" applyAlignment="1" applyProtection="1">
      <alignment horizontal="center"/>
    </xf>
    <xf numFmtId="0" fontId="1" fillId="0" borderId="8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6" fillId="5" borderId="0" xfId="0" applyFont="1" applyFill="1" applyAlignment="1" applyProtection="1">
      <alignment horizontal="left" vertical="top"/>
    </xf>
    <xf numFmtId="0" fontId="6" fillId="5" borderId="0" xfId="0" applyFont="1" applyFill="1" applyAlignment="1" applyProtection="1">
      <alignment vertical="center"/>
    </xf>
    <xf numFmtId="0" fontId="6" fillId="5" borderId="0" xfId="0" applyFont="1" applyFill="1" applyProtection="1"/>
    <xf numFmtId="0" fontId="11" fillId="5" borderId="0" xfId="0" applyFont="1" applyFill="1" applyAlignment="1" applyProtection="1">
      <alignment horizontal="left" vertical="top"/>
    </xf>
    <xf numFmtId="0" fontId="11" fillId="5" borderId="0" xfId="0" applyFont="1" applyFill="1" applyBorder="1" applyAlignment="1" applyProtection="1">
      <alignment vertical="center"/>
    </xf>
    <xf numFmtId="0" fontId="14" fillId="3" borderId="3" xfId="0" applyFont="1" applyFill="1" applyBorder="1" applyAlignment="1" applyProtection="1"/>
    <xf numFmtId="0" fontId="14" fillId="3" borderId="3" xfId="0" applyFont="1" applyFill="1" applyBorder="1" applyAlignment="1" applyProtection="1">
      <alignment horizontal="center"/>
    </xf>
    <xf numFmtId="164" fontId="2" fillId="0" borderId="8" xfId="0" applyNumberFormat="1" applyFont="1" applyFill="1" applyBorder="1" applyProtection="1"/>
    <xf numFmtId="0" fontId="3" fillId="4" borderId="8" xfId="0" applyFont="1" applyFill="1" applyBorder="1" applyAlignment="1" applyProtection="1"/>
    <xf numFmtId="0" fontId="3" fillId="4" borderId="8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/>
    <xf numFmtId="0" fontId="17" fillId="0" borderId="0" xfId="0" applyFont="1"/>
    <xf numFmtId="1" fontId="1" fillId="0" borderId="8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right" vertical="center"/>
    </xf>
    <xf numFmtId="0" fontId="1" fillId="9" borderId="8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Protection="1"/>
    <xf numFmtId="0" fontId="9" fillId="3" borderId="16" xfId="0" applyFont="1" applyFill="1" applyBorder="1" applyAlignment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0" borderId="8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1" fillId="11" borderId="8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0" fillId="5" borderId="0" xfId="0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Border="1" applyAlignment="1" applyProtection="1"/>
    <xf numFmtId="0" fontId="1" fillId="6" borderId="8" xfId="0" applyFont="1" applyFill="1" applyBorder="1" applyAlignment="1" applyProtection="1">
      <alignment horizontal="left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left"/>
    </xf>
    <xf numFmtId="1" fontId="1" fillId="6" borderId="8" xfId="0" applyNumberFormat="1" applyFont="1" applyFill="1" applyBorder="1" applyAlignment="1" applyProtection="1">
      <alignment horizontal="left"/>
    </xf>
    <xf numFmtId="0" fontId="1" fillId="6" borderId="8" xfId="0" applyFont="1" applyFill="1" applyBorder="1" applyAlignment="1">
      <alignment vertical="top" wrapText="1"/>
    </xf>
    <xf numFmtId="0" fontId="1" fillId="6" borderId="8" xfId="0" quotePrefix="1" applyFont="1" applyFill="1" applyBorder="1" applyAlignment="1">
      <alignment vertical="top" wrapText="1"/>
    </xf>
    <xf numFmtId="0" fontId="19" fillId="0" borderId="11" xfId="0" applyFont="1" applyFill="1" applyBorder="1" applyProtection="1"/>
    <xf numFmtId="0" fontId="14" fillId="0" borderId="12" xfId="0" applyFont="1" applyFill="1" applyBorder="1" applyProtection="1"/>
    <xf numFmtId="0" fontId="14" fillId="0" borderId="12" xfId="0" applyFont="1" applyFill="1" applyBorder="1" applyAlignment="1" applyProtection="1">
      <alignment horizontal="center"/>
    </xf>
    <xf numFmtId="0" fontId="19" fillId="0" borderId="12" xfId="0" applyFont="1" applyFill="1" applyBorder="1" applyProtection="1"/>
    <xf numFmtId="0" fontId="3" fillId="0" borderId="0" xfId="0" applyFont="1" applyFill="1" applyBorder="1" applyAlignment="1" applyProtection="1"/>
    <xf numFmtId="0" fontId="1" fillId="7" borderId="0" xfId="0" applyFont="1" applyFill="1" applyProtection="1"/>
    <xf numFmtId="0" fontId="9" fillId="7" borderId="0" xfId="0" applyFont="1" applyFill="1" applyAlignment="1" applyProtection="1">
      <alignment horizontal="center" vertical="top"/>
    </xf>
    <xf numFmtId="0" fontId="17" fillId="3" borderId="3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textRotation="90" wrapText="1"/>
    </xf>
    <xf numFmtId="0" fontId="17" fillId="5" borderId="0" xfId="0" applyFont="1" applyFill="1" applyAlignment="1" applyProtection="1">
      <alignment textRotation="90" wrapText="1"/>
    </xf>
    <xf numFmtId="0" fontId="1" fillId="4" borderId="7" xfId="0" applyFont="1" applyFill="1" applyBorder="1" applyProtection="1"/>
    <xf numFmtId="0" fontId="13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1" fontId="2" fillId="0" borderId="8" xfId="0" applyNumberFormat="1" applyFont="1" applyFill="1" applyBorder="1" applyProtection="1"/>
    <xf numFmtId="0" fontId="1" fillId="4" borderId="6" xfId="0" applyFont="1" applyFill="1" applyBorder="1" applyAlignment="1" applyProtection="1">
      <alignment horizontal="right"/>
    </xf>
    <xf numFmtId="0" fontId="1" fillId="0" borderId="11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left"/>
    </xf>
    <xf numFmtId="0" fontId="1" fillId="6" borderId="11" xfId="0" applyFont="1" applyFill="1" applyBorder="1" applyAlignment="1" applyProtection="1">
      <alignment horizontal="left"/>
    </xf>
    <xf numFmtId="0" fontId="1" fillId="6" borderId="12" xfId="0" applyFont="1" applyFill="1" applyBorder="1" applyAlignment="1" applyProtection="1">
      <alignment horizontal="left"/>
    </xf>
    <xf numFmtId="0" fontId="1" fillId="6" borderId="13" xfId="0" applyFont="1" applyFill="1" applyBorder="1" applyAlignment="1" applyProtection="1">
      <alignment horizontal="left"/>
    </xf>
    <xf numFmtId="0" fontId="1" fillId="6" borderId="11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64" fontId="1" fillId="0" borderId="11" xfId="0" applyNumberFormat="1" applyFont="1" applyFill="1" applyBorder="1" applyAlignment="1" applyProtection="1">
      <alignment vertical="center"/>
      <protection locked="0"/>
    </xf>
    <xf numFmtId="164" fontId="1" fillId="0" borderId="13" xfId="0" applyNumberFormat="1" applyFont="1" applyFill="1" applyBorder="1" applyAlignment="1" applyProtection="1">
      <alignment vertical="center"/>
      <protection locked="0"/>
    </xf>
    <xf numFmtId="164" fontId="3" fillId="0" borderId="12" xfId="0" applyNumberFormat="1" applyFont="1" applyFill="1" applyBorder="1" applyAlignment="1" applyProtection="1"/>
    <xf numFmtId="164" fontId="3" fillId="0" borderId="13" xfId="0" applyNumberFormat="1" applyFont="1" applyFill="1" applyBorder="1" applyAlignment="1" applyProtection="1"/>
    <xf numFmtId="14" fontId="1" fillId="6" borderId="11" xfId="0" applyNumberFormat="1" applyFont="1" applyFill="1" applyBorder="1" applyAlignment="1" applyProtection="1">
      <alignment horizontal="center"/>
      <protection locked="0"/>
    </xf>
    <xf numFmtId="0" fontId="1" fillId="6" borderId="12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</xf>
    <xf numFmtId="164" fontId="1" fillId="6" borderId="11" xfId="0" applyNumberFormat="1" applyFont="1" applyFill="1" applyBorder="1" applyAlignment="1" applyProtection="1">
      <alignment vertical="center"/>
      <protection locked="0"/>
    </xf>
    <xf numFmtId="164" fontId="1" fillId="6" borderId="1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0" fillId="4" borderId="11" xfId="1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left"/>
      <protection locked="0"/>
    </xf>
    <xf numFmtId="0" fontId="1" fillId="6" borderId="12" xfId="0" applyFont="1" applyFill="1" applyBorder="1" applyAlignment="1" applyProtection="1">
      <alignment horizontal="left"/>
      <protection locked="0"/>
    </xf>
    <xf numFmtId="0" fontId="1" fillId="6" borderId="13" xfId="0" applyFont="1" applyFill="1" applyBorder="1" applyAlignment="1" applyProtection="1">
      <alignment horizontal="left"/>
      <protection locked="0"/>
    </xf>
    <xf numFmtId="1" fontId="1" fillId="6" borderId="11" xfId="0" applyNumberFormat="1" applyFont="1" applyFill="1" applyBorder="1" applyAlignment="1" applyProtection="1">
      <alignment horizontal="left"/>
      <protection locked="0"/>
    </xf>
    <xf numFmtId="1" fontId="1" fillId="6" borderId="13" xfId="0" applyNumberFormat="1" applyFont="1" applyFill="1" applyBorder="1" applyAlignment="1" applyProtection="1">
      <alignment horizontal="left"/>
      <protection locked="0"/>
    </xf>
    <xf numFmtId="0" fontId="4" fillId="6" borderId="11" xfId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1" fontId="1" fillId="6" borderId="11" xfId="0" applyNumberFormat="1" applyFont="1" applyFill="1" applyBorder="1" applyAlignment="1" applyProtection="1">
      <alignment vertical="center"/>
      <protection locked="0"/>
    </xf>
    <xf numFmtId="1" fontId="1" fillId="6" borderId="13" xfId="0" applyNumberFormat="1" applyFont="1" applyFill="1" applyBorder="1" applyAlignment="1" applyProtection="1">
      <alignment vertical="center"/>
      <protection locked="0"/>
    </xf>
    <xf numFmtId="0" fontId="20" fillId="4" borderId="12" xfId="1" applyFont="1" applyFill="1" applyBorder="1" applyAlignment="1" applyProtection="1">
      <alignment horizontal="center" vertical="center"/>
    </xf>
    <xf numFmtId="0" fontId="20" fillId="4" borderId="13" xfId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1" fillId="0" borderId="13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/>
    <xf numFmtId="1" fontId="3" fillId="0" borderId="13" xfId="0" applyNumberFormat="1" applyFont="1" applyFill="1" applyBorder="1" applyAlignment="1" applyProtection="1"/>
    <xf numFmtId="0" fontId="3" fillId="4" borderId="11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4" borderId="8" xfId="0" applyFont="1" applyFill="1" applyBorder="1" applyAlignment="1">
      <alignment horizontal="left" vertical="top"/>
    </xf>
    <xf numFmtId="0" fontId="1" fillId="0" borderId="8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center" vertical="center" textRotation="90"/>
    </xf>
    <xf numFmtId="0" fontId="1" fillId="0" borderId="11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 applyProtection="1">
      <alignment horizontal="center" vertical="center"/>
    </xf>
    <xf numFmtId="0" fontId="5" fillId="10" borderId="11" xfId="0" applyFont="1" applyFill="1" applyBorder="1" applyAlignment="1" applyProtection="1">
      <alignment horizontal="left"/>
    </xf>
    <xf numFmtId="0" fontId="5" fillId="10" borderId="12" xfId="0" applyFont="1" applyFill="1" applyBorder="1" applyAlignment="1" applyProtection="1">
      <alignment horizontal="left"/>
    </xf>
    <xf numFmtId="0" fontId="5" fillId="10" borderId="13" xfId="0" applyFont="1" applyFill="1" applyBorder="1" applyAlignment="1" applyProtection="1">
      <alignment horizontal="left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2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98FF"/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WK@ZHSV.ch?subject=ZHSV%20/%20Fernwettkampf%20-%20Remote%20Competition" TargetMode="External"/><Relationship Id="rId2" Type="http://schemas.openxmlformats.org/officeDocument/2006/relationships/hyperlink" Target="mailto:FWK@ZHSV.ch" TargetMode="External"/><Relationship Id="rId1" Type="http://schemas.openxmlformats.org/officeDocument/2006/relationships/hyperlink" Target="http://www.zhsv.ch/zh/220121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1A28-531C-463F-9FCD-98B9D5B7C03D}">
  <sheetPr codeName="Tabelle1">
    <tabColor rgb="FF0000FF"/>
  </sheetPr>
  <dimension ref="A1:BV32"/>
  <sheetViews>
    <sheetView workbookViewId="0">
      <pane xSplit="19" ySplit="2" topLeftCell="T3" activePane="bottomRight" state="frozen"/>
      <selection pane="topRight" activeCell="T1" sqref="T1"/>
      <selection pane="bottomLeft" activeCell="A3" sqref="A3"/>
      <selection pane="bottomRight" activeCell="A30" sqref="A30"/>
    </sheetView>
  </sheetViews>
  <sheetFormatPr baseColWidth="10" defaultRowHeight="12.75" x14ac:dyDescent="0.2"/>
  <cols>
    <col min="1" max="1" width="12" style="8" customWidth="1"/>
    <col min="2" max="2" width="9.42578125" style="8" customWidth="1"/>
    <col min="3" max="3" width="0.5703125" style="8" customWidth="1"/>
    <col min="4" max="4" width="11.7109375" style="9" customWidth="1"/>
    <col min="5" max="5" width="10.85546875" style="8" customWidth="1"/>
    <col min="6" max="8" width="0.5703125" style="8" customWidth="1"/>
    <col min="9" max="9" width="31.140625" style="8" customWidth="1"/>
    <col min="10" max="10" width="10.42578125" style="8" customWidth="1"/>
    <col min="11" max="11" width="0.5703125" style="8" customWidth="1"/>
    <col min="12" max="12" width="7.28515625" style="8" bestFit="1" customWidth="1"/>
    <col min="13" max="13" width="0.5703125" style="8" customWidth="1"/>
    <col min="14" max="16" width="8.5703125" style="8" customWidth="1"/>
    <col min="17" max="19" width="0.5703125" style="8" customWidth="1"/>
    <col min="20" max="20" width="31.140625" style="8" customWidth="1"/>
    <col min="21" max="21" width="10.42578125" style="8" customWidth="1"/>
    <col min="22" max="22" width="0.5703125" style="8" customWidth="1"/>
    <col min="23" max="23" width="7.28515625" style="8" bestFit="1" customWidth="1"/>
    <col min="24" max="24" width="0.5703125" style="8" customWidth="1"/>
    <col min="25" max="27" width="8.5703125" style="8" customWidth="1"/>
    <col min="28" max="29" width="0.5703125" style="8" customWidth="1"/>
    <col min="30" max="30" width="0.5703125" style="8" hidden="1" customWidth="1"/>
    <col min="31" max="31" width="31.140625" style="8" hidden="1" customWidth="1"/>
    <col min="32" max="32" width="10.42578125" style="8" hidden="1" customWidth="1"/>
    <col min="33" max="33" width="0.5703125" style="8" hidden="1" customWidth="1"/>
    <col min="34" max="34" width="7.28515625" style="8" hidden="1" customWidth="1"/>
    <col min="35" max="35" width="0.5703125" style="8" hidden="1" customWidth="1"/>
    <col min="36" max="38" width="8.5703125" style="8" hidden="1" customWidth="1"/>
    <col min="39" max="41" width="0.5703125" style="8" hidden="1" customWidth="1"/>
    <col min="42" max="42" width="31.140625" style="8" hidden="1" customWidth="1"/>
    <col min="43" max="43" width="10.42578125" style="8" hidden="1" customWidth="1"/>
    <col min="44" max="44" width="0.5703125" style="8" hidden="1" customWidth="1"/>
    <col min="45" max="45" width="7.28515625" style="8" hidden="1" customWidth="1"/>
    <col min="46" max="46" width="0.5703125" style="8" hidden="1" customWidth="1"/>
    <col min="47" max="49" width="8.5703125" style="8" hidden="1" customWidth="1"/>
    <col min="50" max="51" width="0.5703125" style="8" hidden="1" customWidth="1"/>
    <col min="52" max="52" width="0.5703125" style="8" customWidth="1"/>
    <col min="53" max="53" width="31.140625" style="8" customWidth="1"/>
    <col min="54" max="54" width="10.42578125" style="8" customWidth="1"/>
    <col min="55" max="55" width="0.5703125" style="8" customWidth="1"/>
    <col min="56" max="56" width="7.28515625" style="8" bestFit="1" customWidth="1"/>
    <col min="57" max="57" width="0.5703125" style="8" customWidth="1"/>
    <col min="58" max="60" width="8.5703125" style="8" customWidth="1"/>
    <col min="61" max="63" width="0.5703125" style="8" customWidth="1"/>
    <col min="64" max="73" width="1.28515625" style="8" customWidth="1"/>
    <col min="74" max="16384" width="11.42578125" style="8"/>
  </cols>
  <sheetData>
    <row r="1" spans="1:73" ht="18" x14ac:dyDescent="0.25">
      <c r="A1" s="109" t="s">
        <v>603</v>
      </c>
      <c r="B1" s="109"/>
      <c r="C1" s="109"/>
      <c r="D1" s="110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1" t="s">
        <v>14</v>
      </c>
      <c r="AB1" s="109"/>
      <c r="AC1" s="109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09"/>
      <c r="BA1" s="109" t="s">
        <v>15</v>
      </c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</row>
    <row r="2" spans="1:73" s="13" customFormat="1" x14ac:dyDescent="0.2">
      <c r="B2" s="167"/>
      <c r="C2" s="167"/>
      <c r="D2" s="168"/>
      <c r="E2" s="167"/>
      <c r="F2" s="167"/>
      <c r="G2" s="167"/>
      <c r="H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5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</row>
    <row r="3" spans="1:73" x14ac:dyDescent="0.2">
      <c r="A3" s="166" t="s">
        <v>616</v>
      </c>
      <c r="I3" s="169" t="str">
        <f>Registration!$Y$4</f>
        <v>Deutsch</v>
      </c>
      <c r="AC3" s="5"/>
    </row>
    <row r="4" spans="1:73" x14ac:dyDescent="0.2">
      <c r="A4" s="51" t="s">
        <v>604</v>
      </c>
      <c r="B4" s="52"/>
      <c r="C4" s="11"/>
      <c r="D4" s="12"/>
      <c r="E4" s="11"/>
      <c r="F4" s="11"/>
      <c r="G4" s="11"/>
      <c r="H4" s="11"/>
      <c r="I4" s="184" t="str">
        <f>Texte!$B$5</f>
        <v>2. Zürcher Neujahrs-Fernwettkampf</v>
      </c>
      <c r="J4" s="185"/>
      <c r="K4" s="185"/>
      <c r="L4" s="185"/>
      <c r="M4" s="185"/>
      <c r="N4" s="185"/>
      <c r="O4" s="185"/>
      <c r="P4" s="186"/>
      <c r="Q4" s="9"/>
      <c r="R4" s="9"/>
      <c r="S4" s="9"/>
      <c r="T4" s="187" t="s">
        <v>666</v>
      </c>
      <c r="U4" s="188"/>
      <c r="V4" s="188"/>
      <c r="W4" s="188"/>
      <c r="X4" s="188"/>
      <c r="Y4" s="188"/>
      <c r="Z4" s="188"/>
      <c r="AA4" s="189"/>
      <c r="AB4" s="9"/>
      <c r="AC4" s="114"/>
      <c r="AD4" s="9"/>
      <c r="AE4" s="187"/>
      <c r="AF4" s="188"/>
      <c r="AG4" s="188"/>
      <c r="AH4" s="188"/>
      <c r="AI4" s="188"/>
      <c r="AJ4" s="188"/>
      <c r="AK4" s="188"/>
      <c r="AL4" s="189"/>
      <c r="AM4" s="9"/>
      <c r="AN4" s="114"/>
      <c r="AO4" s="9"/>
      <c r="AP4" s="187"/>
      <c r="AQ4" s="188"/>
      <c r="AR4" s="188"/>
      <c r="AS4" s="188"/>
      <c r="AT4" s="188"/>
      <c r="AU4" s="188"/>
      <c r="AV4" s="188"/>
      <c r="AW4" s="189"/>
      <c r="AX4" s="9"/>
      <c r="AY4" s="114"/>
      <c r="AZ4" s="9"/>
      <c r="BA4" s="187" t="s">
        <v>679</v>
      </c>
      <c r="BB4" s="188"/>
      <c r="BC4" s="188"/>
      <c r="BD4" s="188"/>
      <c r="BE4" s="188"/>
      <c r="BF4" s="188"/>
      <c r="BG4" s="188"/>
      <c r="BH4" s="189"/>
      <c r="BI4" s="9"/>
      <c r="BJ4" s="114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3" x14ac:dyDescent="0.2">
      <c r="A5" s="51" t="s">
        <v>610</v>
      </c>
      <c r="B5" s="52"/>
      <c r="C5" s="11"/>
      <c r="D5" s="12"/>
      <c r="E5" s="11"/>
      <c r="F5" s="11"/>
      <c r="G5" s="11"/>
      <c r="H5" s="11"/>
      <c r="I5" s="184" t="str">
        <f>Texte!$B$6</f>
        <v>Anmeldung und Resultatlieferung</v>
      </c>
      <c r="J5" s="185"/>
      <c r="K5" s="185"/>
      <c r="L5" s="185"/>
      <c r="M5" s="185"/>
      <c r="N5" s="185"/>
      <c r="O5" s="185"/>
      <c r="P5" s="186"/>
      <c r="Q5" s="9"/>
      <c r="R5" s="9"/>
      <c r="S5" s="9"/>
      <c r="T5" s="187" t="s">
        <v>667</v>
      </c>
      <c r="U5" s="188"/>
      <c r="V5" s="188"/>
      <c r="W5" s="188"/>
      <c r="X5" s="188"/>
      <c r="Y5" s="188"/>
      <c r="Z5" s="188"/>
      <c r="AA5" s="189"/>
      <c r="AB5" s="9"/>
      <c r="AC5" s="114"/>
      <c r="AD5" s="9"/>
      <c r="AE5" s="187"/>
      <c r="AF5" s="188"/>
      <c r="AG5" s="188"/>
      <c r="AH5" s="188"/>
      <c r="AI5" s="188"/>
      <c r="AJ5" s="188"/>
      <c r="AK5" s="188"/>
      <c r="AL5" s="189"/>
      <c r="AM5" s="9"/>
      <c r="AN5" s="114"/>
      <c r="AO5" s="9"/>
      <c r="AP5" s="187"/>
      <c r="AQ5" s="188"/>
      <c r="AR5" s="188"/>
      <c r="AS5" s="188"/>
      <c r="AT5" s="188"/>
      <c r="AU5" s="188"/>
      <c r="AV5" s="188"/>
      <c r="AW5" s="189"/>
      <c r="AX5" s="9"/>
      <c r="AY5" s="114"/>
      <c r="AZ5" s="9"/>
      <c r="BA5" s="187" t="s">
        <v>668</v>
      </c>
      <c r="BB5" s="188"/>
      <c r="BC5" s="188"/>
      <c r="BD5" s="188"/>
      <c r="BE5" s="188"/>
      <c r="BF5" s="188"/>
      <c r="BG5" s="188"/>
      <c r="BH5" s="189"/>
      <c r="BI5" s="9"/>
      <c r="BJ5" s="114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</row>
    <row r="6" spans="1:73" x14ac:dyDescent="0.2">
      <c r="A6" s="51" t="s">
        <v>605</v>
      </c>
      <c r="B6" s="52"/>
      <c r="C6" s="11"/>
      <c r="D6" s="12"/>
      <c r="E6" s="11"/>
      <c r="F6" s="11"/>
      <c r="G6" s="11"/>
      <c r="H6" s="11"/>
      <c r="I6" s="184" t="str">
        <f>Texte!$B$7</f>
        <v>03. bis 21. Januar 2022</v>
      </c>
      <c r="J6" s="185"/>
      <c r="K6" s="185"/>
      <c r="L6" s="185"/>
      <c r="M6" s="185"/>
      <c r="N6" s="185"/>
      <c r="O6" s="185"/>
      <c r="P6" s="186"/>
      <c r="Q6" s="9"/>
      <c r="R6" s="9"/>
      <c r="S6" s="9"/>
      <c r="T6" s="187" t="s">
        <v>669</v>
      </c>
      <c r="U6" s="188"/>
      <c r="V6" s="188"/>
      <c r="W6" s="188"/>
      <c r="X6" s="188"/>
      <c r="Y6" s="188"/>
      <c r="Z6" s="188"/>
      <c r="AA6" s="189"/>
      <c r="AB6" s="9"/>
      <c r="AC6" s="114"/>
      <c r="AD6" s="9"/>
      <c r="AE6" s="187"/>
      <c r="AF6" s="188"/>
      <c r="AG6" s="188"/>
      <c r="AH6" s="188"/>
      <c r="AI6" s="188"/>
      <c r="AJ6" s="188"/>
      <c r="AK6" s="188"/>
      <c r="AL6" s="189"/>
      <c r="AM6" s="9"/>
      <c r="AN6" s="114"/>
      <c r="AO6" s="9"/>
      <c r="AP6" s="187"/>
      <c r="AQ6" s="188"/>
      <c r="AR6" s="188"/>
      <c r="AS6" s="188"/>
      <c r="AT6" s="188"/>
      <c r="AU6" s="188"/>
      <c r="AV6" s="188"/>
      <c r="AW6" s="189"/>
      <c r="AX6" s="9"/>
      <c r="AY6" s="114"/>
      <c r="AZ6" s="9"/>
      <c r="BA6" s="187" t="s">
        <v>670</v>
      </c>
      <c r="BB6" s="188"/>
      <c r="BC6" s="188"/>
      <c r="BD6" s="188"/>
      <c r="BE6" s="188"/>
      <c r="BF6" s="188"/>
      <c r="BG6" s="188"/>
      <c r="BH6" s="189"/>
      <c r="BI6" s="9"/>
      <c r="BJ6" s="114"/>
      <c r="BK6" s="9"/>
    </row>
    <row r="7" spans="1:73" x14ac:dyDescent="0.2">
      <c r="A7" s="51" t="s">
        <v>606</v>
      </c>
      <c r="B7" s="52"/>
      <c r="C7" s="11"/>
      <c r="D7" s="12"/>
      <c r="E7" s="11"/>
      <c r="F7" s="11"/>
      <c r="G7" s="11"/>
      <c r="H7" s="11"/>
      <c r="I7" s="163">
        <v>2022</v>
      </c>
      <c r="J7" s="9"/>
      <c r="K7" s="9"/>
      <c r="L7" s="9"/>
      <c r="M7" s="9"/>
      <c r="N7" s="9"/>
      <c r="O7" s="9"/>
      <c r="P7" s="9"/>
      <c r="Q7" s="9"/>
      <c r="R7" s="9"/>
      <c r="S7" s="9"/>
      <c r="AB7" s="9"/>
      <c r="AC7" s="114"/>
      <c r="AD7" s="9"/>
      <c r="AM7" s="9"/>
      <c r="AN7" s="114"/>
      <c r="AO7" s="9"/>
      <c r="AX7" s="9"/>
      <c r="AY7" s="114"/>
      <c r="AZ7" s="9"/>
      <c r="BA7" s="9"/>
      <c r="BB7" s="9"/>
      <c r="BC7" s="9"/>
      <c r="BD7" s="9"/>
      <c r="BE7" s="9"/>
      <c r="BF7" s="9"/>
      <c r="BG7" s="9"/>
      <c r="BH7" s="9"/>
      <c r="BI7" s="9"/>
      <c r="BJ7" s="114"/>
      <c r="BK7" s="9"/>
    </row>
    <row r="8" spans="1:73" x14ac:dyDescent="0.2">
      <c r="A8" s="51" t="s">
        <v>597</v>
      </c>
      <c r="B8" s="52"/>
      <c r="C8" s="11"/>
      <c r="D8" s="12"/>
      <c r="E8" s="11"/>
      <c r="F8" s="11"/>
      <c r="G8" s="11"/>
      <c r="H8" s="11"/>
      <c r="I8" s="162" t="str">
        <f>Texte!$B$8</f>
        <v>21.01.2022 - 23:59</v>
      </c>
      <c r="J8" s="9"/>
      <c r="K8" s="9"/>
      <c r="L8" s="9"/>
      <c r="M8" s="9"/>
      <c r="N8" s="9"/>
      <c r="O8" s="9"/>
      <c r="P8" s="9"/>
      <c r="Q8" s="9"/>
      <c r="R8" s="9"/>
      <c r="S8" s="9"/>
      <c r="T8" s="157" t="s">
        <v>672</v>
      </c>
      <c r="AB8" s="9"/>
      <c r="AC8" s="114"/>
      <c r="AD8" s="9"/>
      <c r="AE8" s="157"/>
      <c r="AM8" s="9"/>
      <c r="AN8" s="114"/>
      <c r="AO8" s="9"/>
      <c r="AP8" s="157"/>
      <c r="AX8" s="9"/>
      <c r="AY8" s="114"/>
      <c r="AZ8" s="9"/>
      <c r="BA8" s="157" t="s">
        <v>671</v>
      </c>
      <c r="BB8" s="9"/>
      <c r="BC8" s="9"/>
      <c r="BD8" s="9"/>
      <c r="BE8" s="9"/>
      <c r="BF8" s="9"/>
      <c r="BG8" s="9"/>
      <c r="BH8" s="9"/>
      <c r="BI8" s="9"/>
      <c r="BJ8" s="114"/>
      <c r="BK8" s="9"/>
    </row>
    <row r="9" spans="1:73" x14ac:dyDescent="0.2">
      <c r="A9" s="12"/>
      <c r="B9" s="12"/>
      <c r="C9" s="12"/>
      <c r="D9" s="12"/>
      <c r="E9" s="12"/>
      <c r="F9" s="12"/>
      <c r="G9" s="12"/>
      <c r="H9" s="12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114"/>
      <c r="AD9" s="9"/>
      <c r="AE9" s="9"/>
      <c r="AF9" s="9"/>
      <c r="AG9" s="9"/>
      <c r="AH9" s="9"/>
      <c r="AI9" s="9"/>
      <c r="AJ9" s="9"/>
      <c r="AK9" s="9"/>
      <c r="AL9" s="9"/>
      <c r="AM9" s="9"/>
      <c r="AN9" s="114"/>
      <c r="AO9" s="9"/>
      <c r="AP9" s="9"/>
      <c r="AQ9" s="9"/>
      <c r="AR9" s="9"/>
      <c r="AS9" s="9"/>
      <c r="AT9" s="9"/>
      <c r="AU9" s="9"/>
      <c r="AV9" s="9"/>
      <c r="AW9" s="9"/>
      <c r="AX9" s="9"/>
      <c r="AY9" s="114"/>
      <c r="AZ9" s="9"/>
      <c r="BA9" s="9"/>
      <c r="BB9" s="9"/>
      <c r="BC9" s="9"/>
      <c r="BD9" s="9"/>
      <c r="BE9" s="9"/>
      <c r="BF9" s="9"/>
      <c r="BG9" s="9"/>
      <c r="BH9" s="9"/>
      <c r="BI9" s="9"/>
      <c r="BJ9" s="114"/>
      <c r="BK9" s="9"/>
    </row>
    <row r="10" spans="1:73" x14ac:dyDescent="0.2">
      <c r="A10" s="51" t="s">
        <v>611</v>
      </c>
      <c r="B10" s="52"/>
      <c r="C10" s="11"/>
      <c r="D10" s="12"/>
      <c r="E10" s="11"/>
      <c r="F10" s="11"/>
      <c r="G10" s="11"/>
      <c r="H10" s="11"/>
      <c r="I10" s="157" t="s">
        <v>680</v>
      </c>
      <c r="J10" s="9"/>
      <c r="K10" s="9"/>
      <c r="L10" s="9"/>
      <c r="M10" s="9"/>
      <c r="N10" s="9"/>
      <c r="O10" s="9"/>
      <c r="P10" s="9"/>
      <c r="Q10" s="9"/>
      <c r="R10" s="11"/>
      <c r="S10" s="9"/>
      <c r="AB10" s="9"/>
      <c r="AC10" s="114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114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114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114"/>
      <c r="BK10" s="9"/>
    </row>
    <row r="11" spans="1:73" x14ac:dyDescent="0.2">
      <c r="AC11" s="114"/>
      <c r="AN11" s="114"/>
      <c r="AY11" s="114"/>
      <c r="BJ11" s="114"/>
    </row>
    <row r="12" spans="1:73" x14ac:dyDescent="0.2">
      <c r="A12" s="113"/>
      <c r="B12" s="106"/>
      <c r="G12" s="114"/>
      <c r="I12" s="115" t="s">
        <v>564</v>
      </c>
      <c r="J12" s="116"/>
      <c r="K12" s="116"/>
      <c r="L12" s="116"/>
      <c r="M12" s="116"/>
      <c r="N12" s="116"/>
      <c r="O12" s="117" t="s">
        <v>558</v>
      </c>
      <c r="P12" s="150">
        <f>Registration!$AC$4</f>
        <v>1</v>
      </c>
      <c r="R12" s="114"/>
      <c r="T12" s="115" t="s">
        <v>555</v>
      </c>
      <c r="U12" s="116"/>
      <c r="V12" s="116"/>
      <c r="W12" s="116"/>
      <c r="X12" s="116"/>
      <c r="Y12" s="116"/>
      <c r="Z12" s="117" t="s">
        <v>558</v>
      </c>
      <c r="AA12" s="150">
        <v>1</v>
      </c>
      <c r="AC12" s="114"/>
      <c r="AE12" s="115" t="s">
        <v>618</v>
      </c>
      <c r="AF12" s="116"/>
      <c r="AG12" s="116"/>
      <c r="AH12" s="116"/>
      <c r="AI12" s="116"/>
      <c r="AJ12" s="116"/>
      <c r="AK12" s="117" t="s">
        <v>558</v>
      </c>
      <c r="AL12" s="150">
        <v>2</v>
      </c>
      <c r="AN12" s="114"/>
      <c r="AP12" s="115" t="s">
        <v>618</v>
      </c>
      <c r="AQ12" s="116"/>
      <c r="AR12" s="116"/>
      <c r="AS12" s="116"/>
      <c r="AT12" s="116"/>
      <c r="AU12" s="116"/>
      <c r="AV12" s="117" t="s">
        <v>558</v>
      </c>
      <c r="AW12" s="150">
        <v>3</v>
      </c>
      <c r="AY12" s="114"/>
      <c r="BA12" s="115" t="s">
        <v>617</v>
      </c>
      <c r="BB12" s="116"/>
      <c r="BC12" s="116"/>
      <c r="BD12" s="116"/>
      <c r="BE12" s="116"/>
      <c r="BF12" s="116"/>
      <c r="BG12" s="117" t="s">
        <v>558</v>
      </c>
      <c r="BH12" s="150">
        <v>4</v>
      </c>
      <c r="BJ12" s="114"/>
    </row>
    <row r="13" spans="1:73" x14ac:dyDescent="0.2">
      <c r="G13" s="114"/>
      <c r="R13" s="114"/>
      <c r="AC13" s="114"/>
      <c r="AN13" s="114"/>
      <c r="AY13" s="114"/>
      <c r="BJ13" s="114"/>
    </row>
    <row r="14" spans="1:73" x14ac:dyDescent="0.2">
      <c r="A14" s="118" t="s">
        <v>599</v>
      </c>
      <c r="B14" s="119" t="s">
        <v>598</v>
      </c>
      <c r="D14" s="119" t="s">
        <v>642</v>
      </c>
      <c r="E14" s="119" t="s">
        <v>687</v>
      </c>
      <c r="G14" s="114"/>
      <c r="I14" s="39" t="s">
        <v>599</v>
      </c>
      <c r="J14" s="119" t="s">
        <v>600</v>
      </c>
      <c r="L14" s="39" t="s">
        <v>614</v>
      </c>
      <c r="N14" s="119" t="s">
        <v>607</v>
      </c>
      <c r="O14" s="119" t="s">
        <v>608</v>
      </c>
      <c r="P14" s="119" t="s">
        <v>609</v>
      </c>
      <c r="R14" s="114"/>
      <c r="T14" s="39" t="s">
        <v>599</v>
      </c>
      <c r="U14" s="119" t="s">
        <v>600</v>
      </c>
      <c r="W14" s="39" t="s">
        <v>614</v>
      </c>
      <c r="Y14" s="119" t="s">
        <v>607</v>
      </c>
      <c r="Z14" s="119" t="s">
        <v>608</v>
      </c>
      <c r="AA14" s="119" t="s">
        <v>609</v>
      </c>
      <c r="AC14" s="114"/>
      <c r="AE14" s="39" t="s">
        <v>599</v>
      </c>
      <c r="AF14" s="119" t="s">
        <v>600</v>
      </c>
      <c r="AH14" s="39" t="s">
        <v>614</v>
      </c>
      <c r="AJ14" s="119" t="s">
        <v>607</v>
      </c>
      <c r="AK14" s="119" t="s">
        <v>608</v>
      </c>
      <c r="AL14" s="119" t="s">
        <v>609</v>
      </c>
      <c r="AN14" s="114"/>
      <c r="AP14" s="39" t="s">
        <v>599</v>
      </c>
      <c r="AQ14" s="119" t="s">
        <v>600</v>
      </c>
      <c r="AS14" s="39" t="s">
        <v>614</v>
      </c>
      <c r="AU14" s="119" t="s">
        <v>607</v>
      </c>
      <c r="AV14" s="119" t="s">
        <v>608</v>
      </c>
      <c r="AW14" s="119" t="s">
        <v>609</v>
      </c>
      <c r="AY14" s="114"/>
      <c r="BA14" s="39" t="s">
        <v>599</v>
      </c>
      <c r="BB14" s="119" t="s">
        <v>600</v>
      </c>
      <c r="BD14" s="39" t="s">
        <v>614</v>
      </c>
      <c r="BF14" s="119" t="s">
        <v>607</v>
      </c>
      <c r="BG14" s="119" t="s">
        <v>608</v>
      </c>
      <c r="BH14" s="119" t="s">
        <v>609</v>
      </c>
      <c r="BJ14" s="114"/>
    </row>
    <row r="15" spans="1:73" x14ac:dyDescent="0.2">
      <c r="A15" s="120" t="s">
        <v>615</v>
      </c>
      <c r="B15" s="86" t="s">
        <v>18</v>
      </c>
      <c r="D15" s="86"/>
      <c r="E15" s="86" t="s">
        <v>688</v>
      </c>
      <c r="G15" s="114"/>
      <c r="I15" s="40"/>
      <c r="J15" s="86"/>
      <c r="L15" s="121"/>
      <c r="N15" s="121"/>
      <c r="O15" s="121"/>
      <c r="P15" s="121"/>
      <c r="R15" s="114"/>
      <c r="T15" s="40"/>
      <c r="U15" s="86"/>
      <c r="W15" s="121"/>
      <c r="Y15" s="121"/>
      <c r="Z15" s="121"/>
      <c r="AA15" s="121"/>
      <c r="AC15" s="114"/>
      <c r="AE15" s="40"/>
      <c r="AF15" s="86"/>
      <c r="AH15" s="121"/>
      <c r="AJ15" s="121"/>
      <c r="AK15" s="121"/>
      <c r="AL15" s="121"/>
      <c r="AN15" s="114"/>
      <c r="AP15" s="40"/>
      <c r="AQ15" s="86"/>
      <c r="AS15" s="121"/>
      <c r="AU15" s="121"/>
      <c r="AV15" s="121"/>
      <c r="AW15" s="121"/>
      <c r="AY15" s="114"/>
      <c r="BA15" s="40"/>
      <c r="BB15" s="86"/>
      <c r="BD15" s="121"/>
      <c r="BF15" s="121"/>
      <c r="BG15" s="121"/>
      <c r="BH15" s="121"/>
      <c r="BJ15" s="114"/>
    </row>
    <row r="16" spans="1:73" s="122" customFormat="1" x14ac:dyDescent="0.2">
      <c r="G16" s="123"/>
      <c r="I16" s="122">
        <f>P12*10+1</f>
        <v>11</v>
      </c>
      <c r="J16" s="122">
        <f>P12*10+2</f>
        <v>12</v>
      </c>
      <c r="L16" s="122">
        <f>P12*10+3</f>
        <v>13</v>
      </c>
      <c r="N16" s="122">
        <f>P12*10+4</f>
        <v>14</v>
      </c>
      <c r="O16" s="122">
        <f>P12*10+5</f>
        <v>15</v>
      </c>
      <c r="P16" s="122">
        <f>P12*10+6</f>
        <v>16</v>
      </c>
      <c r="R16" s="123"/>
      <c r="T16" s="122">
        <f>AA12*10+1</f>
        <v>11</v>
      </c>
      <c r="U16" s="122">
        <f>AA12*10+2</f>
        <v>12</v>
      </c>
      <c r="W16" s="122">
        <f>AA12*10+3</f>
        <v>13</v>
      </c>
      <c r="Y16" s="122">
        <f>AA12*10+4</f>
        <v>14</v>
      </c>
      <c r="Z16" s="122">
        <f>AA12*10+5</f>
        <v>15</v>
      </c>
      <c r="AA16" s="122">
        <f>AA12*10+6</f>
        <v>16</v>
      </c>
      <c r="AC16" s="123"/>
      <c r="AE16" s="122">
        <f>AL12*10+1</f>
        <v>21</v>
      </c>
      <c r="AF16" s="122">
        <f>AL12*10+2</f>
        <v>22</v>
      </c>
      <c r="AH16" s="122">
        <f>AL12*10+3</f>
        <v>23</v>
      </c>
      <c r="AJ16" s="122">
        <f>AL12*10+4</f>
        <v>24</v>
      </c>
      <c r="AK16" s="122">
        <f>AL12*10+5</f>
        <v>25</v>
      </c>
      <c r="AL16" s="122">
        <f>AL12*10+6</f>
        <v>26</v>
      </c>
      <c r="AN16" s="123"/>
      <c r="AP16" s="122">
        <f>AW12*10+1</f>
        <v>31</v>
      </c>
      <c r="AQ16" s="122">
        <f>AW12*10+2</f>
        <v>32</v>
      </c>
      <c r="AS16" s="122">
        <f>AW12*10+3</f>
        <v>33</v>
      </c>
      <c r="AU16" s="122">
        <f>AW12*10+4</f>
        <v>34</v>
      </c>
      <c r="AV16" s="122">
        <f>AW12*10+5</f>
        <v>35</v>
      </c>
      <c r="AW16" s="122">
        <f>AW12*10+6</f>
        <v>36</v>
      </c>
      <c r="AY16" s="123"/>
      <c r="BA16" s="122">
        <f>BH12*10+1</f>
        <v>41</v>
      </c>
      <c r="BB16" s="122">
        <f>BH12*10+2</f>
        <v>42</v>
      </c>
      <c r="BD16" s="122">
        <f>BH12*10+3</f>
        <v>43</v>
      </c>
      <c r="BF16" s="122">
        <f>BH12*10+4</f>
        <v>44</v>
      </c>
      <c r="BG16" s="122">
        <f>BH12*10+5</f>
        <v>45</v>
      </c>
      <c r="BH16" s="122">
        <f>BH12*10+6</f>
        <v>46</v>
      </c>
      <c r="BJ16" s="123"/>
    </row>
    <row r="17" spans="1:74" x14ac:dyDescent="0.2">
      <c r="A17" s="7">
        <v>1</v>
      </c>
      <c r="B17" s="158" t="s">
        <v>20</v>
      </c>
      <c r="D17" s="19" t="s">
        <v>16</v>
      </c>
      <c r="E17" s="19" t="s">
        <v>20</v>
      </c>
      <c r="G17" s="114"/>
      <c r="I17" s="124" t="str">
        <f t="shared" ref="I17:J28" si="0">IF(LEN(HLOOKUP(I$16,$T$16:$BJ$29,$A17+1,FALSE))&gt;1, HLOOKUP(I$16,$T$16:$BJ$29,$A17+1,FALSE), "")</f>
        <v>Gewehr 10m - Stehend</v>
      </c>
      <c r="J17" s="125" t="str">
        <f t="shared" si="0"/>
        <v/>
      </c>
      <c r="K17" s="69"/>
      <c r="L17" s="125">
        <f t="shared" ref="L17:L28" si="1">IF(LEN(HLOOKUP(L$16,$T$16:$BJ$29,$A17+1,FALSE))&gt;1, HLOOKUP(L$16,$T$16:$BJ$29,$A17+1,FALSE), "")</f>
        <v>60</v>
      </c>
      <c r="M17" s="69"/>
      <c r="N17" s="125" t="str">
        <f t="shared" ref="N17:P28" si="2">IF(LEN(HLOOKUP(N$16,$T$16:$BJ$29,$A17+1,FALSE))&gt;1, HLOOKUP(N$16,$T$16:$BJ$29,$A17+1,FALSE), "")</f>
        <v>stehend</v>
      </c>
      <c r="O17" s="125" t="str">
        <f t="shared" si="2"/>
        <v/>
      </c>
      <c r="P17" s="125" t="str">
        <f t="shared" si="2"/>
        <v/>
      </c>
      <c r="Q17" s="68"/>
      <c r="R17" s="114"/>
      <c r="S17" s="68"/>
      <c r="T17" s="159" t="s">
        <v>601</v>
      </c>
      <c r="U17" s="158"/>
      <c r="V17" s="68"/>
      <c r="W17" s="158">
        <v>60</v>
      </c>
      <c r="X17" s="68"/>
      <c r="Y17" s="158" t="s">
        <v>3</v>
      </c>
      <c r="Z17" s="158"/>
      <c r="AA17" s="158"/>
      <c r="AB17" s="68"/>
      <c r="AC17" s="114"/>
      <c r="AD17" s="68"/>
      <c r="AE17" s="159"/>
      <c r="AF17" s="158"/>
      <c r="AG17" s="68"/>
      <c r="AH17" s="125">
        <f>W17</f>
        <v>60</v>
      </c>
      <c r="AI17" s="68"/>
      <c r="AJ17" s="158"/>
      <c r="AK17" s="158"/>
      <c r="AL17" s="158"/>
      <c r="AM17" s="68"/>
      <c r="AN17" s="114"/>
      <c r="AO17" s="68"/>
      <c r="AP17" s="159"/>
      <c r="AQ17" s="158"/>
      <c r="AR17" s="68"/>
      <c r="AS17" s="125">
        <f>AH17</f>
        <v>60</v>
      </c>
      <c r="AT17" s="68"/>
      <c r="AU17" s="158"/>
      <c r="AV17" s="158"/>
      <c r="AW17" s="158"/>
      <c r="AX17" s="68"/>
      <c r="AY17" s="114"/>
      <c r="AZ17" s="68"/>
      <c r="BA17" s="159" t="s">
        <v>624</v>
      </c>
      <c r="BB17" s="158"/>
      <c r="BC17" s="68"/>
      <c r="BD17" s="125">
        <f>AS17</f>
        <v>60</v>
      </c>
      <c r="BE17" s="68"/>
      <c r="BF17" s="158" t="s">
        <v>619</v>
      </c>
      <c r="BG17" s="158"/>
      <c r="BH17" s="158"/>
      <c r="BI17" s="68"/>
      <c r="BJ17" s="114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9"/>
    </row>
    <row r="18" spans="1:74" x14ac:dyDescent="0.2">
      <c r="A18" s="7">
        <v>2</v>
      </c>
      <c r="B18" s="158" t="s">
        <v>20</v>
      </c>
      <c r="D18" s="19" t="s">
        <v>643</v>
      </c>
      <c r="E18" s="19" t="s">
        <v>20</v>
      </c>
      <c r="G18" s="114"/>
      <c r="I18" s="124" t="str">
        <f t="shared" si="0"/>
        <v>Gewehr 10m - Stehend</v>
      </c>
      <c r="J18" s="125" t="str">
        <f t="shared" si="0"/>
        <v>Auflage</v>
      </c>
      <c r="K18" s="69"/>
      <c r="L18" s="125">
        <f t="shared" si="1"/>
        <v>30</v>
      </c>
      <c r="M18" s="69"/>
      <c r="N18" s="125" t="str">
        <f t="shared" si="2"/>
        <v>stehend</v>
      </c>
      <c r="O18" s="125" t="str">
        <f t="shared" si="2"/>
        <v/>
      </c>
      <c r="P18" s="125" t="str">
        <f t="shared" si="2"/>
        <v/>
      </c>
      <c r="Q18" s="68"/>
      <c r="R18" s="114"/>
      <c r="S18" s="68"/>
      <c r="T18" s="159" t="s">
        <v>601</v>
      </c>
      <c r="U18" s="158" t="s">
        <v>602</v>
      </c>
      <c r="V18" s="68"/>
      <c r="W18" s="158">
        <v>30</v>
      </c>
      <c r="X18" s="68"/>
      <c r="Y18" s="158" t="s">
        <v>3</v>
      </c>
      <c r="Z18" s="158"/>
      <c r="AA18" s="158"/>
      <c r="AB18" s="68"/>
      <c r="AC18" s="114"/>
      <c r="AD18" s="68"/>
      <c r="AE18" s="159"/>
      <c r="AF18" s="158"/>
      <c r="AG18" s="68"/>
      <c r="AH18" s="125">
        <f t="shared" ref="AH18:AH28" si="3">W18</f>
        <v>30</v>
      </c>
      <c r="AI18" s="68"/>
      <c r="AJ18" s="158"/>
      <c r="AK18" s="158"/>
      <c r="AL18" s="158"/>
      <c r="AM18" s="68"/>
      <c r="AN18" s="114"/>
      <c r="AO18" s="68"/>
      <c r="AP18" s="159"/>
      <c r="AQ18" s="158"/>
      <c r="AR18" s="68"/>
      <c r="AS18" s="125">
        <f t="shared" ref="AS18:AS28" si="4">AH18</f>
        <v>30</v>
      </c>
      <c r="AT18" s="68"/>
      <c r="AU18" s="158"/>
      <c r="AV18" s="158"/>
      <c r="AW18" s="158"/>
      <c r="AX18" s="68"/>
      <c r="AY18" s="114"/>
      <c r="AZ18" s="68"/>
      <c r="BA18" s="159" t="s">
        <v>624</v>
      </c>
      <c r="BB18" s="158" t="s">
        <v>662</v>
      </c>
      <c r="BC18" s="68"/>
      <c r="BD18" s="125">
        <f t="shared" ref="BD18:BD28" si="5">AS18</f>
        <v>30</v>
      </c>
      <c r="BE18" s="68"/>
      <c r="BF18" s="158" t="s">
        <v>619</v>
      </c>
      <c r="BG18" s="158"/>
      <c r="BH18" s="158"/>
      <c r="BI18" s="68"/>
      <c r="BJ18" s="114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4" x14ac:dyDescent="0.2">
      <c r="A19" s="7">
        <v>3</v>
      </c>
      <c r="B19" s="158"/>
      <c r="D19" s="19"/>
      <c r="E19" s="19"/>
      <c r="G19" s="114"/>
      <c r="I19" s="124" t="str">
        <f t="shared" si="0"/>
        <v/>
      </c>
      <c r="J19" s="125" t="str">
        <f t="shared" si="0"/>
        <v/>
      </c>
      <c r="K19" s="69"/>
      <c r="L19" s="125" t="str">
        <f t="shared" si="1"/>
        <v/>
      </c>
      <c r="M19" s="69"/>
      <c r="N19" s="125" t="str">
        <f t="shared" si="2"/>
        <v/>
      </c>
      <c r="O19" s="125" t="str">
        <f t="shared" si="2"/>
        <v/>
      </c>
      <c r="P19" s="125" t="str">
        <f t="shared" si="2"/>
        <v/>
      </c>
      <c r="Q19" s="68"/>
      <c r="R19" s="114"/>
      <c r="S19" s="68"/>
      <c r="T19" s="159"/>
      <c r="U19" s="158"/>
      <c r="V19" s="68"/>
      <c r="W19" s="158"/>
      <c r="X19" s="68"/>
      <c r="Y19" s="158"/>
      <c r="Z19" s="158"/>
      <c r="AA19" s="158"/>
      <c r="AB19" s="68"/>
      <c r="AC19" s="114"/>
      <c r="AD19" s="68"/>
      <c r="AE19" s="159"/>
      <c r="AF19" s="158"/>
      <c r="AG19" s="68"/>
      <c r="AH19" s="125">
        <f t="shared" si="3"/>
        <v>0</v>
      </c>
      <c r="AI19" s="68"/>
      <c r="AJ19" s="158"/>
      <c r="AK19" s="158"/>
      <c r="AL19" s="158"/>
      <c r="AM19" s="68"/>
      <c r="AN19" s="114"/>
      <c r="AO19" s="68"/>
      <c r="AP19" s="159"/>
      <c r="AQ19" s="158"/>
      <c r="AR19" s="68"/>
      <c r="AS19" s="125">
        <f t="shared" si="4"/>
        <v>0</v>
      </c>
      <c r="AT19" s="68"/>
      <c r="AU19" s="158"/>
      <c r="AV19" s="158"/>
      <c r="AW19" s="158"/>
      <c r="AX19" s="68"/>
      <c r="AY19" s="114"/>
      <c r="AZ19" s="68"/>
      <c r="BA19" s="159"/>
      <c r="BB19" s="158"/>
      <c r="BC19" s="68"/>
      <c r="BD19" s="125">
        <f t="shared" si="5"/>
        <v>0</v>
      </c>
      <c r="BE19" s="68"/>
      <c r="BF19" s="158"/>
      <c r="BG19" s="158"/>
      <c r="BH19" s="158"/>
      <c r="BI19" s="68"/>
      <c r="BJ19" s="114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4" x14ac:dyDescent="0.2">
      <c r="A20" s="7">
        <v>4</v>
      </c>
      <c r="B20" s="158"/>
      <c r="D20" s="19" t="s">
        <v>644</v>
      </c>
      <c r="E20" s="19"/>
      <c r="G20" s="114"/>
      <c r="I20" s="124" t="str">
        <f t="shared" si="0"/>
        <v>Gewehr 50m - 2-Stellung</v>
      </c>
      <c r="J20" s="125" t="str">
        <f t="shared" si="0"/>
        <v/>
      </c>
      <c r="K20" s="69"/>
      <c r="L20" s="125">
        <f t="shared" si="1"/>
        <v>80</v>
      </c>
      <c r="M20" s="69"/>
      <c r="N20" s="125" t="str">
        <f t="shared" si="2"/>
        <v>kniend</v>
      </c>
      <c r="O20" s="125" t="str">
        <f t="shared" si="2"/>
        <v>liegend</v>
      </c>
      <c r="P20" s="125" t="str">
        <f t="shared" si="2"/>
        <v/>
      </c>
      <c r="Q20" s="68"/>
      <c r="R20" s="114"/>
      <c r="S20" s="68"/>
      <c r="T20" s="159" t="s">
        <v>612</v>
      </c>
      <c r="U20" s="158"/>
      <c r="V20" s="68"/>
      <c r="W20" s="158">
        <v>80</v>
      </c>
      <c r="X20" s="68"/>
      <c r="Y20" s="158" t="s">
        <v>5</v>
      </c>
      <c r="Z20" s="158" t="s">
        <v>2</v>
      </c>
      <c r="AA20" s="158"/>
      <c r="AB20" s="68"/>
      <c r="AC20" s="114"/>
      <c r="AD20" s="68"/>
      <c r="AE20" s="159"/>
      <c r="AF20" s="158"/>
      <c r="AG20" s="68"/>
      <c r="AH20" s="125">
        <f t="shared" si="3"/>
        <v>80</v>
      </c>
      <c r="AI20" s="68"/>
      <c r="AJ20" s="158"/>
      <c r="AK20" s="158"/>
      <c r="AL20" s="158"/>
      <c r="AM20" s="68"/>
      <c r="AN20" s="114"/>
      <c r="AO20" s="68"/>
      <c r="AP20" s="159"/>
      <c r="AQ20" s="158"/>
      <c r="AR20" s="68"/>
      <c r="AS20" s="125">
        <f t="shared" si="4"/>
        <v>80</v>
      </c>
      <c r="AT20" s="68"/>
      <c r="AU20" s="158"/>
      <c r="AV20" s="158"/>
      <c r="AW20" s="158"/>
      <c r="AX20" s="68"/>
      <c r="AY20" s="114"/>
      <c r="AZ20" s="68"/>
      <c r="BA20" s="159" t="s">
        <v>623</v>
      </c>
      <c r="BB20" s="158"/>
      <c r="BC20" s="68"/>
      <c r="BD20" s="125">
        <f t="shared" si="5"/>
        <v>80</v>
      </c>
      <c r="BE20" s="68"/>
      <c r="BF20" s="158" t="s">
        <v>621</v>
      </c>
      <c r="BG20" s="158" t="s">
        <v>622</v>
      </c>
      <c r="BH20" s="158"/>
      <c r="BI20" s="68"/>
      <c r="BJ20" s="114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</row>
    <row r="21" spans="1:74" x14ac:dyDescent="0.2">
      <c r="A21" s="7">
        <v>5</v>
      </c>
      <c r="B21" s="158"/>
      <c r="D21" s="19" t="s">
        <v>645</v>
      </c>
      <c r="E21" s="19"/>
      <c r="G21" s="114"/>
      <c r="I21" s="124" t="str">
        <f t="shared" si="0"/>
        <v>Gewehr 50m - 3-Stellung</v>
      </c>
      <c r="J21" s="125" t="str">
        <f t="shared" si="0"/>
        <v/>
      </c>
      <c r="K21" s="69"/>
      <c r="L21" s="125">
        <f t="shared" si="1"/>
        <v>120</v>
      </c>
      <c r="M21" s="69"/>
      <c r="N21" s="125" t="str">
        <f t="shared" si="2"/>
        <v>kniend</v>
      </c>
      <c r="O21" s="125" t="str">
        <f t="shared" si="2"/>
        <v>liegend</v>
      </c>
      <c r="P21" s="125" t="str">
        <f t="shared" si="2"/>
        <v>stehend</v>
      </c>
      <c r="Q21" s="68"/>
      <c r="R21" s="114"/>
      <c r="S21" s="68"/>
      <c r="T21" s="159" t="s">
        <v>613</v>
      </c>
      <c r="U21" s="158"/>
      <c r="V21" s="68"/>
      <c r="W21" s="158">
        <v>120</v>
      </c>
      <c r="X21" s="68"/>
      <c r="Y21" s="158" t="s">
        <v>5</v>
      </c>
      <c r="Z21" s="158" t="s">
        <v>2</v>
      </c>
      <c r="AA21" s="158" t="s">
        <v>3</v>
      </c>
      <c r="AB21" s="68"/>
      <c r="AC21" s="114"/>
      <c r="AD21" s="68"/>
      <c r="AE21" s="159"/>
      <c r="AF21" s="158"/>
      <c r="AG21" s="68"/>
      <c r="AH21" s="125">
        <f t="shared" si="3"/>
        <v>120</v>
      </c>
      <c r="AI21" s="68"/>
      <c r="AJ21" s="158"/>
      <c r="AK21" s="158"/>
      <c r="AL21" s="158"/>
      <c r="AM21" s="68"/>
      <c r="AN21" s="114"/>
      <c r="AO21" s="68"/>
      <c r="AP21" s="159"/>
      <c r="AQ21" s="158"/>
      <c r="AR21" s="68"/>
      <c r="AS21" s="125">
        <f t="shared" si="4"/>
        <v>120</v>
      </c>
      <c r="AT21" s="68"/>
      <c r="AU21" s="158"/>
      <c r="AV21" s="158"/>
      <c r="AW21" s="158"/>
      <c r="AX21" s="68"/>
      <c r="AY21" s="114"/>
      <c r="AZ21" s="68"/>
      <c r="BA21" s="159" t="s">
        <v>620</v>
      </c>
      <c r="BB21" s="158"/>
      <c r="BC21" s="68"/>
      <c r="BD21" s="125">
        <f t="shared" si="5"/>
        <v>120</v>
      </c>
      <c r="BE21" s="68"/>
      <c r="BF21" s="158" t="s">
        <v>621</v>
      </c>
      <c r="BG21" s="158" t="s">
        <v>622</v>
      </c>
      <c r="BH21" s="158" t="s">
        <v>619</v>
      </c>
      <c r="BI21" s="68"/>
      <c r="BJ21" s="114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4" x14ac:dyDescent="0.2">
      <c r="A22" s="7">
        <v>6</v>
      </c>
      <c r="B22" s="158"/>
      <c r="D22" s="19"/>
      <c r="E22" s="19"/>
      <c r="G22" s="114"/>
      <c r="I22" s="124" t="str">
        <f t="shared" si="0"/>
        <v/>
      </c>
      <c r="J22" s="125" t="str">
        <f t="shared" si="0"/>
        <v/>
      </c>
      <c r="K22" s="69"/>
      <c r="L22" s="125" t="str">
        <f t="shared" si="1"/>
        <v/>
      </c>
      <c r="M22" s="69"/>
      <c r="N22" s="125" t="str">
        <f t="shared" si="2"/>
        <v/>
      </c>
      <c r="O22" s="125" t="str">
        <f t="shared" si="2"/>
        <v/>
      </c>
      <c r="P22" s="125" t="str">
        <f t="shared" si="2"/>
        <v/>
      </c>
      <c r="Q22" s="68"/>
      <c r="R22" s="114"/>
      <c r="S22" s="68"/>
      <c r="T22" s="159"/>
      <c r="U22" s="158"/>
      <c r="V22" s="68"/>
      <c r="W22" s="158"/>
      <c r="X22" s="68"/>
      <c r="Y22" s="158"/>
      <c r="Z22" s="158"/>
      <c r="AA22" s="158"/>
      <c r="AB22" s="68"/>
      <c r="AC22" s="114"/>
      <c r="AD22" s="68"/>
      <c r="AE22" s="159"/>
      <c r="AF22" s="158"/>
      <c r="AG22" s="68"/>
      <c r="AH22" s="125">
        <f t="shared" si="3"/>
        <v>0</v>
      </c>
      <c r="AI22" s="68"/>
      <c r="AJ22" s="158"/>
      <c r="AK22" s="158"/>
      <c r="AL22" s="158"/>
      <c r="AM22" s="68"/>
      <c r="AN22" s="114"/>
      <c r="AO22" s="68"/>
      <c r="AP22" s="159"/>
      <c r="AQ22" s="158"/>
      <c r="AR22" s="68"/>
      <c r="AS22" s="125">
        <f t="shared" si="4"/>
        <v>0</v>
      </c>
      <c r="AT22" s="68"/>
      <c r="AU22" s="158"/>
      <c r="AV22" s="158"/>
      <c r="AW22" s="158"/>
      <c r="AX22" s="68"/>
      <c r="AY22" s="114"/>
      <c r="AZ22" s="68"/>
      <c r="BA22" s="159"/>
      <c r="BB22" s="158"/>
      <c r="BC22" s="68"/>
      <c r="BD22" s="125">
        <f t="shared" si="5"/>
        <v>0</v>
      </c>
      <c r="BE22" s="68"/>
      <c r="BF22" s="158"/>
      <c r="BG22" s="158"/>
      <c r="BH22" s="158"/>
      <c r="BI22" s="68"/>
      <c r="BJ22" s="114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4" x14ac:dyDescent="0.2">
      <c r="A23" s="7">
        <v>7</v>
      </c>
      <c r="B23" s="158" t="s">
        <v>20</v>
      </c>
      <c r="D23" s="19" t="s">
        <v>17</v>
      </c>
      <c r="E23" s="19" t="s">
        <v>690</v>
      </c>
      <c r="G23" s="114"/>
      <c r="I23" s="124" t="str">
        <f t="shared" si="0"/>
        <v>Pistole 10m</v>
      </c>
      <c r="J23" s="125" t="str">
        <f t="shared" si="0"/>
        <v/>
      </c>
      <c r="K23" s="69"/>
      <c r="L23" s="125">
        <f t="shared" si="1"/>
        <v>60</v>
      </c>
      <c r="M23" s="69"/>
      <c r="N23" s="125" t="str">
        <f t="shared" si="2"/>
        <v>P1</v>
      </c>
      <c r="O23" s="125" t="str">
        <f t="shared" si="2"/>
        <v/>
      </c>
      <c r="P23" s="125" t="str">
        <f t="shared" si="2"/>
        <v/>
      </c>
      <c r="Q23" s="68"/>
      <c r="R23" s="114"/>
      <c r="S23" s="68"/>
      <c r="T23" s="159" t="s">
        <v>11</v>
      </c>
      <c r="U23" s="158"/>
      <c r="V23" s="68"/>
      <c r="W23" s="158">
        <v>60</v>
      </c>
      <c r="X23" s="68"/>
      <c r="Y23" s="158" t="s">
        <v>607</v>
      </c>
      <c r="Z23" s="158"/>
      <c r="AA23" s="158"/>
      <c r="AB23" s="68"/>
      <c r="AC23" s="114"/>
      <c r="AD23" s="68"/>
      <c r="AE23" s="159"/>
      <c r="AF23" s="158"/>
      <c r="AG23" s="68"/>
      <c r="AH23" s="125">
        <f t="shared" si="3"/>
        <v>60</v>
      </c>
      <c r="AI23" s="68"/>
      <c r="AJ23" s="158"/>
      <c r="AK23" s="158"/>
      <c r="AL23" s="158"/>
      <c r="AM23" s="68"/>
      <c r="AN23" s="114"/>
      <c r="AO23" s="68"/>
      <c r="AP23" s="159"/>
      <c r="AQ23" s="158"/>
      <c r="AR23" s="68"/>
      <c r="AS23" s="125">
        <f t="shared" si="4"/>
        <v>60</v>
      </c>
      <c r="AT23" s="68"/>
      <c r="AU23" s="158"/>
      <c r="AV23" s="158"/>
      <c r="AW23" s="158"/>
      <c r="AX23" s="68"/>
      <c r="AY23" s="114"/>
      <c r="AZ23" s="68"/>
      <c r="BA23" s="159" t="s">
        <v>12</v>
      </c>
      <c r="BB23" s="158"/>
      <c r="BC23" s="68"/>
      <c r="BD23" s="125">
        <f t="shared" si="5"/>
        <v>60</v>
      </c>
      <c r="BE23" s="68"/>
      <c r="BF23" s="158" t="s">
        <v>607</v>
      </c>
      <c r="BG23" s="158"/>
      <c r="BH23" s="158"/>
      <c r="BI23" s="68"/>
      <c r="BJ23" s="114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4" x14ac:dyDescent="0.2">
      <c r="A24" s="7">
        <v>8</v>
      </c>
      <c r="B24" s="158" t="s">
        <v>20</v>
      </c>
      <c r="D24" s="19" t="s">
        <v>646</v>
      </c>
      <c r="E24" s="19" t="s">
        <v>690</v>
      </c>
      <c r="G24" s="114"/>
      <c r="I24" s="124" t="str">
        <f t="shared" si="0"/>
        <v>Pistole 10m</v>
      </c>
      <c r="J24" s="125" t="str">
        <f t="shared" si="0"/>
        <v>Auflage</v>
      </c>
      <c r="K24" s="69"/>
      <c r="L24" s="125">
        <f t="shared" si="1"/>
        <v>30</v>
      </c>
      <c r="M24" s="69"/>
      <c r="N24" s="125" t="str">
        <f t="shared" si="2"/>
        <v>P1</v>
      </c>
      <c r="O24" s="125" t="str">
        <f t="shared" si="2"/>
        <v/>
      </c>
      <c r="P24" s="125" t="str">
        <f t="shared" si="2"/>
        <v/>
      </c>
      <c r="Q24" s="68"/>
      <c r="R24" s="114"/>
      <c r="S24" s="68"/>
      <c r="T24" s="159" t="s">
        <v>11</v>
      </c>
      <c r="U24" s="158" t="s">
        <v>602</v>
      </c>
      <c r="V24" s="68"/>
      <c r="W24" s="158">
        <v>30</v>
      </c>
      <c r="X24" s="68"/>
      <c r="Y24" s="158" t="s">
        <v>607</v>
      </c>
      <c r="Z24" s="158"/>
      <c r="AA24" s="158"/>
      <c r="AB24" s="68"/>
      <c r="AC24" s="114"/>
      <c r="AD24" s="68"/>
      <c r="AE24" s="159"/>
      <c r="AF24" s="158"/>
      <c r="AG24" s="68"/>
      <c r="AH24" s="125">
        <f t="shared" si="3"/>
        <v>30</v>
      </c>
      <c r="AI24" s="68"/>
      <c r="AJ24" s="158"/>
      <c r="AK24" s="158"/>
      <c r="AL24" s="158"/>
      <c r="AM24" s="68"/>
      <c r="AN24" s="114"/>
      <c r="AO24" s="68"/>
      <c r="AP24" s="159"/>
      <c r="AQ24" s="158"/>
      <c r="AR24" s="68"/>
      <c r="AS24" s="125">
        <f t="shared" si="4"/>
        <v>30</v>
      </c>
      <c r="AT24" s="68"/>
      <c r="AU24" s="158"/>
      <c r="AV24" s="158"/>
      <c r="AW24" s="158"/>
      <c r="AX24" s="68"/>
      <c r="AY24" s="114"/>
      <c r="AZ24" s="68"/>
      <c r="BA24" s="159" t="s">
        <v>12</v>
      </c>
      <c r="BB24" s="158" t="s">
        <v>662</v>
      </c>
      <c r="BC24" s="68"/>
      <c r="BD24" s="125">
        <f t="shared" si="5"/>
        <v>30</v>
      </c>
      <c r="BE24" s="68"/>
      <c r="BF24" s="158" t="s">
        <v>607</v>
      </c>
      <c r="BG24" s="158"/>
      <c r="BH24" s="158"/>
      <c r="BI24" s="68"/>
      <c r="BJ24" s="114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</row>
    <row r="25" spans="1:74" x14ac:dyDescent="0.2">
      <c r="A25" s="7">
        <v>9</v>
      </c>
      <c r="B25" s="158"/>
      <c r="D25" s="19"/>
      <c r="E25" s="19"/>
      <c r="G25" s="114"/>
      <c r="I25" s="124" t="str">
        <f t="shared" si="0"/>
        <v/>
      </c>
      <c r="J25" s="125" t="str">
        <f t="shared" si="0"/>
        <v/>
      </c>
      <c r="K25" s="69"/>
      <c r="L25" s="125" t="str">
        <f t="shared" si="1"/>
        <v/>
      </c>
      <c r="M25" s="69"/>
      <c r="N25" s="125" t="str">
        <f t="shared" si="2"/>
        <v/>
      </c>
      <c r="O25" s="125" t="str">
        <f t="shared" si="2"/>
        <v/>
      </c>
      <c r="P25" s="125" t="str">
        <f t="shared" si="2"/>
        <v/>
      </c>
      <c r="Q25" s="68"/>
      <c r="R25" s="114"/>
      <c r="S25" s="68"/>
      <c r="T25" s="159"/>
      <c r="U25" s="158"/>
      <c r="V25" s="68"/>
      <c r="W25" s="158"/>
      <c r="X25" s="68"/>
      <c r="Y25" s="158"/>
      <c r="Z25" s="158"/>
      <c r="AA25" s="158"/>
      <c r="AB25" s="68"/>
      <c r="AC25" s="114"/>
      <c r="AD25" s="68"/>
      <c r="AE25" s="159"/>
      <c r="AF25" s="158"/>
      <c r="AG25" s="68"/>
      <c r="AH25" s="125">
        <f t="shared" si="3"/>
        <v>0</v>
      </c>
      <c r="AI25" s="68"/>
      <c r="AJ25" s="158"/>
      <c r="AK25" s="158"/>
      <c r="AL25" s="158"/>
      <c r="AM25" s="68"/>
      <c r="AN25" s="114"/>
      <c r="AO25" s="68"/>
      <c r="AP25" s="159"/>
      <c r="AQ25" s="158"/>
      <c r="AR25" s="68"/>
      <c r="AS25" s="125">
        <f t="shared" si="4"/>
        <v>0</v>
      </c>
      <c r="AT25" s="68"/>
      <c r="AU25" s="158"/>
      <c r="AV25" s="158"/>
      <c r="AW25" s="158"/>
      <c r="AX25" s="68"/>
      <c r="AY25" s="114"/>
      <c r="AZ25" s="68"/>
      <c r="BA25" s="159"/>
      <c r="BB25" s="158"/>
      <c r="BC25" s="68"/>
      <c r="BD25" s="125">
        <f t="shared" si="5"/>
        <v>0</v>
      </c>
      <c r="BE25" s="68"/>
      <c r="BF25" s="158"/>
      <c r="BG25" s="158"/>
      <c r="BH25" s="158"/>
      <c r="BI25" s="68"/>
      <c r="BJ25" s="114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</row>
    <row r="26" spans="1:74" x14ac:dyDescent="0.2">
      <c r="A26" s="7">
        <v>10</v>
      </c>
      <c r="B26" s="158" t="s">
        <v>20</v>
      </c>
      <c r="D26" s="19" t="s">
        <v>663</v>
      </c>
      <c r="E26" s="19" t="s">
        <v>690</v>
      </c>
      <c r="G26" s="114"/>
      <c r="I26" s="124" t="str">
        <f t="shared" si="0"/>
        <v>Armbrust 10m - Stehend</v>
      </c>
      <c r="J26" s="125" t="str">
        <f t="shared" si="0"/>
        <v/>
      </c>
      <c r="K26" s="69"/>
      <c r="L26" s="125">
        <f t="shared" si="1"/>
        <v>40</v>
      </c>
      <c r="M26" s="69"/>
      <c r="N26" s="125" t="str">
        <f t="shared" si="2"/>
        <v>stehend</v>
      </c>
      <c r="O26" s="125" t="str">
        <f t="shared" si="2"/>
        <v/>
      </c>
      <c r="P26" s="125" t="str">
        <f t="shared" si="2"/>
        <v/>
      </c>
      <c r="Q26" s="68"/>
      <c r="R26" s="114"/>
      <c r="S26" s="68"/>
      <c r="T26" s="159" t="s">
        <v>13</v>
      </c>
      <c r="U26" s="158"/>
      <c r="V26" s="68"/>
      <c r="W26" s="158">
        <v>40</v>
      </c>
      <c r="X26" s="68"/>
      <c r="Y26" s="158" t="s">
        <v>3</v>
      </c>
      <c r="Z26" s="158"/>
      <c r="AA26" s="158"/>
      <c r="AB26" s="68"/>
      <c r="AC26" s="114"/>
      <c r="AD26" s="68"/>
      <c r="AE26" s="159"/>
      <c r="AF26" s="158"/>
      <c r="AG26" s="68"/>
      <c r="AH26" s="125">
        <f t="shared" si="3"/>
        <v>40</v>
      </c>
      <c r="AI26" s="68"/>
      <c r="AJ26" s="158"/>
      <c r="AK26" s="158"/>
      <c r="AL26" s="158"/>
      <c r="AM26" s="68"/>
      <c r="AN26" s="114"/>
      <c r="AO26" s="68"/>
      <c r="AP26" s="159"/>
      <c r="AQ26" s="158"/>
      <c r="AR26" s="68"/>
      <c r="AS26" s="125">
        <f t="shared" si="4"/>
        <v>40</v>
      </c>
      <c r="AT26" s="68"/>
      <c r="AU26" s="158"/>
      <c r="AV26" s="158"/>
      <c r="AW26" s="158"/>
      <c r="AX26" s="68"/>
      <c r="AY26" s="114"/>
      <c r="AZ26" s="68"/>
      <c r="BA26" s="159" t="s">
        <v>21</v>
      </c>
      <c r="BB26" s="158"/>
      <c r="BC26" s="68"/>
      <c r="BD26" s="125">
        <f t="shared" si="5"/>
        <v>40</v>
      </c>
      <c r="BE26" s="68"/>
      <c r="BF26" s="158" t="s">
        <v>619</v>
      </c>
      <c r="BG26" s="158"/>
      <c r="BH26" s="158"/>
      <c r="BI26" s="68"/>
      <c r="BJ26" s="114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</row>
    <row r="27" spans="1:74" x14ac:dyDescent="0.2">
      <c r="A27" s="7">
        <v>11</v>
      </c>
      <c r="B27" s="158" t="s">
        <v>20</v>
      </c>
      <c r="D27" s="19" t="s">
        <v>664</v>
      </c>
      <c r="E27" s="19" t="s">
        <v>690</v>
      </c>
      <c r="G27" s="114"/>
      <c r="I27" s="124" t="str">
        <f t="shared" si="0"/>
        <v>Armbrust 10m - Stehend</v>
      </c>
      <c r="J27" s="125" t="str">
        <f t="shared" si="0"/>
        <v>Auflage</v>
      </c>
      <c r="K27" s="69"/>
      <c r="L27" s="125">
        <f t="shared" si="1"/>
        <v>40</v>
      </c>
      <c r="M27" s="69"/>
      <c r="N27" s="125" t="str">
        <f t="shared" si="2"/>
        <v>stehend</v>
      </c>
      <c r="O27" s="125" t="str">
        <f t="shared" si="2"/>
        <v/>
      </c>
      <c r="P27" s="125" t="str">
        <f t="shared" si="2"/>
        <v/>
      </c>
      <c r="Q27" s="68"/>
      <c r="R27" s="114"/>
      <c r="S27" s="68"/>
      <c r="T27" s="159" t="s">
        <v>13</v>
      </c>
      <c r="U27" s="158" t="s">
        <v>602</v>
      </c>
      <c r="V27" s="68"/>
      <c r="W27" s="158">
        <v>40</v>
      </c>
      <c r="X27" s="68"/>
      <c r="Y27" s="158" t="s">
        <v>3</v>
      </c>
      <c r="Z27" s="158"/>
      <c r="AA27" s="158"/>
      <c r="AB27" s="68"/>
      <c r="AC27" s="114"/>
      <c r="AD27" s="68"/>
      <c r="AE27" s="159"/>
      <c r="AF27" s="158"/>
      <c r="AG27" s="68"/>
      <c r="AH27" s="125">
        <f t="shared" si="3"/>
        <v>40</v>
      </c>
      <c r="AI27" s="68"/>
      <c r="AJ27" s="158"/>
      <c r="AK27" s="158"/>
      <c r="AL27" s="158"/>
      <c r="AM27" s="68"/>
      <c r="AN27" s="114"/>
      <c r="AO27" s="68"/>
      <c r="AP27" s="159"/>
      <c r="AQ27" s="158"/>
      <c r="AR27" s="68"/>
      <c r="AS27" s="125">
        <f t="shared" si="4"/>
        <v>40</v>
      </c>
      <c r="AT27" s="68"/>
      <c r="AU27" s="158"/>
      <c r="AV27" s="158"/>
      <c r="AW27" s="158"/>
      <c r="AX27" s="68"/>
      <c r="AY27" s="114"/>
      <c r="AZ27" s="68"/>
      <c r="BA27" s="159" t="s">
        <v>21</v>
      </c>
      <c r="BB27" s="158" t="s">
        <v>662</v>
      </c>
      <c r="BC27" s="68"/>
      <c r="BD27" s="125">
        <f t="shared" si="5"/>
        <v>40</v>
      </c>
      <c r="BE27" s="68"/>
      <c r="BF27" s="158" t="s">
        <v>619</v>
      </c>
      <c r="BG27" s="158"/>
      <c r="BH27" s="158"/>
      <c r="BI27" s="68"/>
      <c r="BJ27" s="114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</row>
    <row r="28" spans="1:74" x14ac:dyDescent="0.2">
      <c r="A28" s="7">
        <v>12</v>
      </c>
      <c r="B28" s="158"/>
      <c r="D28" s="19"/>
      <c r="E28" s="19"/>
      <c r="G28" s="114"/>
      <c r="I28" s="124" t="str">
        <f t="shared" si="0"/>
        <v/>
      </c>
      <c r="J28" s="125" t="str">
        <f t="shared" si="0"/>
        <v/>
      </c>
      <c r="K28" s="69"/>
      <c r="L28" s="125" t="str">
        <f t="shared" si="1"/>
        <v/>
      </c>
      <c r="M28" s="69"/>
      <c r="N28" s="125" t="str">
        <f t="shared" si="2"/>
        <v/>
      </c>
      <c r="O28" s="125" t="str">
        <f t="shared" si="2"/>
        <v/>
      </c>
      <c r="P28" s="125" t="str">
        <f t="shared" si="2"/>
        <v/>
      </c>
      <c r="Q28" s="68"/>
      <c r="R28" s="114"/>
      <c r="S28" s="68"/>
      <c r="T28" s="159"/>
      <c r="U28" s="158"/>
      <c r="V28" s="68"/>
      <c r="W28" s="158"/>
      <c r="X28" s="68"/>
      <c r="Y28" s="158"/>
      <c r="Z28" s="158"/>
      <c r="AA28" s="158"/>
      <c r="AB28" s="68"/>
      <c r="AC28" s="114"/>
      <c r="AD28" s="68"/>
      <c r="AE28" s="159"/>
      <c r="AF28" s="158"/>
      <c r="AG28" s="68"/>
      <c r="AH28" s="125">
        <f t="shared" si="3"/>
        <v>0</v>
      </c>
      <c r="AI28" s="68"/>
      <c r="AJ28" s="158"/>
      <c r="AK28" s="158"/>
      <c r="AL28" s="158"/>
      <c r="AM28" s="68"/>
      <c r="AN28" s="114"/>
      <c r="AO28" s="68"/>
      <c r="AP28" s="159"/>
      <c r="AQ28" s="158"/>
      <c r="AR28" s="68"/>
      <c r="AS28" s="125">
        <f t="shared" si="4"/>
        <v>0</v>
      </c>
      <c r="AT28" s="68"/>
      <c r="AU28" s="158"/>
      <c r="AV28" s="158"/>
      <c r="AW28" s="158"/>
      <c r="AX28" s="68"/>
      <c r="AY28" s="114"/>
      <c r="AZ28" s="68"/>
      <c r="BA28" s="159"/>
      <c r="BB28" s="158"/>
      <c r="BC28" s="68"/>
      <c r="BD28" s="125">
        <f t="shared" si="5"/>
        <v>0</v>
      </c>
      <c r="BE28" s="68"/>
      <c r="BF28" s="158"/>
      <c r="BG28" s="158"/>
      <c r="BH28" s="158"/>
      <c r="BI28" s="68"/>
      <c r="BJ28" s="114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</row>
    <row r="29" spans="1:74" x14ac:dyDescent="0.2">
      <c r="B29" s="126">
        <f>COUNTIF(B17:B28, "J")</f>
        <v>6</v>
      </c>
      <c r="G29" s="114"/>
      <c r="I29" s="68"/>
      <c r="J29" s="68"/>
      <c r="K29" s="68"/>
      <c r="L29" s="68"/>
      <c r="M29" s="68"/>
      <c r="N29" s="68"/>
      <c r="O29" s="68"/>
      <c r="P29" s="68"/>
      <c r="Q29" s="68"/>
      <c r="R29" s="114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114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114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114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114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</row>
    <row r="30" spans="1:74" ht="138" customHeight="1" x14ac:dyDescent="0.2">
      <c r="A30" s="11"/>
      <c r="B30" s="11"/>
      <c r="E30" s="178" t="s">
        <v>689</v>
      </c>
    </row>
    <row r="31" spans="1:74" x14ac:dyDescent="0.2">
      <c r="E31" s="177"/>
    </row>
    <row r="32" spans="1:74" x14ac:dyDescent="0.2">
      <c r="E32" s="177"/>
    </row>
  </sheetData>
  <sheetProtection algorithmName="SHA-512" hashValue="oWZPEBdi/j9S22sSCeJRZTR8YKQP/B+sGCxs7qu/HIflVOOrnosWAqgOIm7sMnVG96yZDHLrCG7BzAFe8I27Qg==" saltValue="RZx8p14/IQkeD3glPSF0dA==" spinCount="100000" sheet="1" objects="1" scenarios="1"/>
  <mergeCells count="15">
    <mergeCell ref="I5:P5"/>
    <mergeCell ref="I4:P4"/>
    <mergeCell ref="I6:P6"/>
    <mergeCell ref="T4:AA4"/>
    <mergeCell ref="BA4:BH4"/>
    <mergeCell ref="T5:AA5"/>
    <mergeCell ref="BA5:BH5"/>
    <mergeCell ref="T6:AA6"/>
    <mergeCell ref="BA6:BH6"/>
    <mergeCell ref="AE4:AL4"/>
    <mergeCell ref="AE5:AL5"/>
    <mergeCell ref="AE6:AL6"/>
    <mergeCell ref="AP4:AW4"/>
    <mergeCell ref="AP5:AW5"/>
    <mergeCell ref="AP6:AW6"/>
  </mergeCells>
  <conditionalFormatting sqref="AH17:AH28">
    <cfRule type="cellIs" dxfId="228" priority="4" operator="equal">
      <formula>0</formula>
    </cfRule>
  </conditionalFormatting>
  <conditionalFormatting sqref="AS17:AS28">
    <cfRule type="cellIs" dxfId="227" priority="3" operator="equal">
      <formula>0</formula>
    </cfRule>
  </conditionalFormatting>
  <conditionalFormatting sqref="BD17:BD28">
    <cfRule type="cellIs" dxfId="226" priority="2" operator="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  <ignoredErrors>
    <ignoredError sqref="I17:I28 J18:J28 L17:L28 N17:P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4699-9D50-4945-846A-84D5B9800FBF}">
  <sheetPr codeName="Tabelle2" filterMode="1">
    <tabColor rgb="FF92D050"/>
  </sheetPr>
  <dimension ref="A1:AS140"/>
  <sheetViews>
    <sheetView showGridLines="0" tabSelected="1" zoomScaleNormal="100" zoomScaleSheetLayoutView="100" workbookViewId="0">
      <pane xSplit="1" ySplit="22" topLeftCell="B23" activePane="bottomRight" state="frozen"/>
      <selection activeCell="D42" sqref="D42"/>
      <selection pane="topRight" activeCell="D42" sqref="D42"/>
      <selection pane="bottomLeft" activeCell="D42" sqref="D42"/>
      <selection pane="bottomRight" activeCell="Y4" sqref="Y4:AA4"/>
    </sheetView>
  </sheetViews>
  <sheetFormatPr baseColWidth="10" defaultColWidth="11.5703125" defaultRowHeight="12.75" x14ac:dyDescent="0.2"/>
  <cols>
    <col min="1" max="1" width="2.42578125" style="3" customWidth="1"/>
    <col min="2" max="2" width="9.42578125" style="3" hidden="1" customWidth="1"/>
    <col min="3" max="3" width="10" style="3" hidden="1" customWidth="1"/>
    <col min="4" max="6" width="5.85546875" style="3" hidden="1" customWidth="1"/>
    <col min="7" max="7" width="8.28515625" style="3" hidden="1" customWidth="1"/>
    <col min="8" max="8" width="1.28515625" style="3" hidden="1" customWidth="1"/>
    <col min="9" max="9" width="14.5703125" style="3" hidden="1" customWidth="1"/>
    <col min="10" max="10" width="7.28515625" style="4" hidden="1" customWidth="1"/>
    <col min="11" max="11" width="2.42578125" style="3" customWidth="1"/>
    <col min="12" max="12" width="0.85546875" style="47" customWidth="1"/>
    <col min="13" max="43" width="3.7109375" style="3" customWidth="1"/>
    <col min="44" max="44" width="0.85546875" style="47" customWidth="1"/>
    <col min="45" max="45" width="2.42578125" style="2" customWidth="1"/>
    <col min="46" max="16384" width="11.5703125" style="3"/>
  </cols>
  <sheetData>
    <row r="1" spans="1:45" s="36" customFormat="1" ht="20.25" x14ac:dyDescent="0.3">
      <c r="A1" s="127" t="s">
        <v>14</v>
      </c>
      <c r="B1" s="33"/>
      <c r="C1" s="33"/>
      <c r="D1" s="33"/>
      <c r="E1" s="33"/>
      <c r="F1" s="33"/>
      <c r="G1" s="33"/>
      <c r="H1" s="33"/>
      <c r="I1" s="33"/>
      <c r="J1" s="34"/>
      <c r="K1" s="131" t="s">
        <v>15</v>
      </c>
      <c r="L1" s="143"/>
      <c r="M1" s="35" t="str">
        <f>Definition!$I$4</f>
        <v>2. Zürcher Neujahrs-Fernwettkampf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141" t="str">
        <f>Definition!$I$5</f>
        <v>Anmeldung und Resultatlieferung</v>
      </c>
      <c r="AR1" s="143"/>
      <c r="AS1" s="132"/>
    </row>
    <row r="2" spans="1:45" s="30" customFormat="1" ht="15.75" customHeight="1" x14ac:dyDescent="0.2">
      <c r="A2" s="38"/>
      <c r="B2" s="38"/>
      <c r="C2" s="38"/>
      <c r="D2" s="38"/>
      <c r="E2" s="38"/>
      <c r="F2" s="38"/>
      <c r="I2" s="5"/>
      <c r="J2" s="37"/>
      <c r="K2" s="128"/>
      <c r="L2" s="144"/>
      <c r="M2" s="175" t="str">
        <f>Definition!$I$6</f>
        <v>03. bis 21. Januar 2022</v>
      </c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6" t="str">
        <f>Definition!$I$10</f>
        <v>V2.0 / 30.12.2021</v>
      </c>
      <c r="AR2" s="144"/>
      <c r="AS2" s="77"/>
    </row>
    <row r="3" spans="1:45" s="8" customFormat="1" x14ac:dyDescent="0.2">
      <c r="A3" s="5"/>
      <c r="B3" s="5"/>
      <c r="C3" s="5"/>
      <c r="D3" s="5"/>
      <c r="E3" s="5"/>
      <c r="F3" s="5"/>
      <c r="I3" s="5"/>
      <c r="J3" s="9"/>
      <c r="K3" s="78"/>
      <c r="L3" s="11"/>
      <c r="M3" s="1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11"/>
      <c r="AS3" s="78"/>
    </row>
    <row r="4" spans="1:45" s="8" customFormat="1" x14ac:dyDescent="0.2">
      <c r="A4" s="5"/>
      <c r="B4" s="5"/>
      <c r="C4" s="5"/>
      <c r="D4" s="5"/>
      <c r="E4" s="5"/>
      <c r="F4" s="5"/>
      <c r="H4" s="5"/>
      <c r="I4" s="5"/>
      <c r="J4" s="9"/>
      <c r="K4" s="78"/>
      <c r="L4" s="11"/>
      <c r="M4" s="54" t="s">
        <v>552</v>
      </c>
      <c r="N4" s="55"/>
      <c r="O4" s="55"/>
      <c r="P4" s="55"/>
      <c r="Q4" s="55"/>
      <c r="R4" s="55"/>
      <c r="S4" s="55"/>
      <c r="T4" s="55"/>
      <c r="U4" s="55"/>
      <c r="V4" s="55"/>
      <c r="W4" s="56"/>
      <c r="Y4" s="208" t="s">
        <v>555</v>
      </c>
      <c r="Z4" s="209"/>
      <c r="AA4" s="210"/>
      <c r="AB4" s="5"/>
      <c r="AC4" s="16">
        <f>VLOOKUP(Y4,Sprache!A2:B3, 2,FALSE)</f>
        <v>1</v>
      </c>
      <c r="AD4" s="5"/>
      <c r="AH4" s="5"/>
      <c r="AI4" s="5"/>
      <c r="AJ4" s="5"/>
      <c r="AK4" s="5"/>
      <c r="AL4" s="5"/>
      <c r="AM4" s="5"/>
      <c r="AN4" s="5"/>
      <c r="AP4" s="155" t="str">
        <f>Texte!$B$12 &amp; ":"</f>
        <v>Anz. Disziplinen:</v>
      </c>
      <c r="AQ4" s="16">
        <f>E21</f>
        <v>0</v>
      </c>
      <c r="AR4" s="156"/>
      <c r="AS4" s="78"/>
    </row>
    <row r="5" spans="1:45" s="8" customFormat="1" x14ac:dyDescent="0.2">
      <c r="A5" s="5"/>
      <c r="B5" s="5"/>
      <c r="C5" s="5"/>
      <c r="D5" s="5"/>
      <c r="E5" s="5"/>
      <c r="F5" s="5"/>
      <c r="H5" s="5"/>
      <c r="I5" s="5"/>
      <c r="J5" s="9"/>
      <c r="K5" s="78"/>
      <c r="L5" s="1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7" t="str">
        <f>Texte!$B$42</f>
        <v>aus der Liste auswählen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11"/>
      <c r="AS5" s="80"/>
    </row>
    <row r="6" spans="1:45" s="29" customFormat="1" ht="15.75" x14ac:dyDescent="0.2">
      <c r="A6" s="26"/>
      <c r="B6" s="26"/>
      <c r="C6" s="26"/>
      <c r="D6" s="26"/>
      <c r="E6" s="26"/>
      <c r="F6" s="26"/>
      <c r="H6" s="69"/>
      <c r="I6" s="69"/>
      <c r="J6" s="69"/>
      <c r="K6" s="129"/>
      <c r="L6" s="28"/>
      <c r="M6" s="27" t="str">
        <f>Texte!$B$13 &amp; ":"</f>
        <v>Persönliche Daten: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73"/>
      <c r="AR6" s="28"/>
      <c r="AS6" s="80"/>
    </row>
    <row r="7" spans="1:45" ht="4.5" customHeight="1" x14ac:dyDescent="0.2">
      <c r="A7" s="2"/>
      <c r="B7" s="2"/>
      <c r="C7" s="2"/>
      <c r="D7" s="2"/>
      <c r="E7" s="2"/>
      <c r="F7" s="2"/>
      <c r="H7" s="69"/>
      <c r="I7" s="69"/>
      <c r="J7" s="69"/>
      <c r="K7" s="7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S7" s="80"/>
    </row>
    <row r="8" spans="1:45" x14ac:dyDescent="0.2">
      <c r="A8" s="2"/>
      <c r="B8" s="2"/>
      <c r="C8" s="2"/>
      <c r="D8" s="2"/>
      <c r="E8" s="2"/>
      <c r="F8" s="2"/>
      <c r="H8" s="69"/>
      <c r="I8" s="69"/>
      <c r="J8" s="69"/>
      <c r="K8" s="79"/>
      <c r="M8" s="6" t="str">
        <f>Texte!$B14 &amp; ":"</f>
        <v>Familien-Name:</v>
      </c>
      <c r="N8" s="13"/>
      <c r="O8" s="13"/>
      <c r="P8" s="13"/>
      <c r="Q8" s="52"/>
      <c r="R8" s="11"/>
      <c r="S8" s="208"/>
      <c r="T8" s="209"/>
      <c r="U8" s="209"/>
      <c r="V8" s="209"/>
      <c r="W8" s="209"/>
      <c r="X8" s="209"/>
      <c r="Y8" s="209"/>
      <c r="Z8" s="209"/>
      <c r="AA8" s="2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S8" s="80"/>
    </row>
    <row r="9" spans="1:45" x14ac:dyDescent="0.2">
      <c r="A9" s="2"/>
      <c r="B9" s="2"/>
      <c r="C9" s="2"/>
      <c r="D9" s="2"/>
      <c r="E9" s="2"/>
      <c r="F9" s="2"/>
      <c r="H9" s="69"/>
      <c r="I9" s="69"/>
      <c r="J9" s="69"/>
      <c r="K9" s="79"/>
      <c r="M9" s="6" t="str">
        <f>Texte!$B15 &amp; ":"</f>
        <v>Vorname:</v>
      </c>
      <c r="N9" s="13"/>
      <c r="O9" s="13"/>
      <c r="P9" s="13"/>
      <c r="Q9" s="52"/>
      <c r="R9" s="11"/>
      <c r="S9" s="208"/>
      <c r="T9" s="209"/>
      <c r="U9" s="209"/>
      <c r="V9" s="209"/>
      <c r="W9" s="209"/>
      <c r="X9" s="209"/>
      <c r="Y9" s="209"/>
      <c r="Z9" s="209"/>
      <c r="AA9" s="2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S9" s="80"/>
    </row>
    <row r="10" spans="1:45" ht="4.5" customHeight="1" x14ac:dyDescent="0.2">
      <c r="A10" s="2"/>
      <c r="B10" s="2"/>
      <c r="C10" s="2"/>
      <c r="D10" s="2"/>
      <c r="E10" s="2"/>
      <c r="F10" s="2"/>
      <c r="H10" s="69"/>
      <c r="I10" s="69"/>
      <c r="J10" s="69"/>
      <c r="K10" s="7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S10" s="79"/>
    </row>
    <row r="11" spans="1:45" x14ac:dyDescent="0.2">
      <c r="A11" s="2"/>
      <c r="B11" s="2"/>
      <c r="C11" s="2"/>
      <c r="D11" s="2"/>
      <c r="E11" s="2"/>
      <c r="F11" s="2"/>
      <c r="H11" s="69"/>
      <c r="I11" s="69"/>
      <c r="J11" s="69"/>
      <c r="K11" s="79"/>
      <c r="M11" s="6" t="str">
        <f>Texte!$B16 &amp; ":"</f>
        <v>Wohnort:</v>
      </c>
      <c r="N11" s="13"/>
      <c r="O11" s="13"/>
      <c r="P11" s="13"/>
      <c r="Q11" s="52"/>
      <c r="R11" s="11"/>
      <c r="S11" s="208"/>
      <c r="T11" s="209"/>
      <c r="U11" s="209"/>
      <c r="V11" s="209"/>
      <c r="W11" s="209"/>
      <c r="X11" s="209"/>
      <c r="Y11" s="209"/>
      <c r="Z11" s="209"/>
      <c r="AA11" s="2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S11" s="80"/>
    </row>
    <row r="12" spans="1:45" x14ac:dyDescent="0.2">
      <c r="A12" s="2"/>
      <c r="B12" s="2"/>
      <c r="C12" s="2"/>
      <c r="D12" s="2"/>
      <c r="E12" s="2"/>
      <c r="F12" s="2"/>
      <c r="H12" s="69"/>
      <c r="I12" s="69"/>
      <c r="J12" s="69"/>
      <c r="K12" s="79"/>
      <c r="M12" s="6" t="str">
        <f>Texte!$B17 &amp; ":"</f>
        <v>Kanton / Bundesland:</v>
      </c>
      <c r="N12" s="13"/>
      <c r="O12" s="13"/>
      <c r="P12" s="13"/>
      <c r="Q12" s="52"/>
      <c r="R12" s="11"/>
      <c r="S12" s="208"/>
      <c r="T12" s="209"/>
      <c r="U12" s="209"/>
      <c r="V12" s="209"/>
      <c r="W12" s="209"/>
      <c r="X12" s="209"/>
      <c r="Y12" s="209"/>
      <c r="Z12" s="209"/>
      <c r="AA12" s="210"/>
      <c r="AB12" s="11"/>
      <c r="AC12" s="11" t="str">
        <f>Texte!$B43 &amp; ":"</f>
        <v>Abkürzung:</v>
      </c>
      <c r="AD12" s="11"/>
      <c r="AE12" s="11"/>
      <c r="AF12" s="190"/>
      <c r="AG12" s="191"/>
      <c r="AH12" s="58" t="str">
        <f>IF(LEN(S12)&gt;3, "(" &amp; S12 &amp; ")",  "(" &amp; Texte!$B17 &amp; ")")</f>
        <v>(Kanton / Bundesland)</v>
      </c>
      <c r="AI12" s="11"/>
      <c r="AJ12" s="11"/>
      <c r="AK12" s="11"/>
      <c r="AL12" s="11"/>
      <c r="AM12" s="11"/>
      <c r="AN12" s="11"/>
      <c r="AO12" s="11"/>
      <c r="AP12" s="11"/>
      <c r="AQ12" s="11"/>
      <c r="AS12" s="80"/>
    </row>
    <row r="13" spans="1:45" ht="4.5" customHeight="1" x14ac:dyDescent="0.2">
      <c r="A13" s="2"/>
      <c r="B13" s="2"/>
      <c r="C13" s="2"/>
      <c r="D13" s="2"/>
      <c r="E13" s="2"/>
      <c r="F13" s="2"/>
      <c r="H13" s="69"/>
      <c r="I13" s="69"/>
      <c r="J13" s="69"/>
      <c r="K13" s="7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S13" s="79"/>
    </row>
    <row r="14" spans="1:45" x14ac:dyDescent="0.2">
      <c r="A14" s="2"/>
      <c r="B14" s="2"/>
      <c r="C14" s="2"/>
      <c r="D14" s="2"/>
      <c r="E14" s="2"/>
      <c r="F14" s="2"/>
      <c r="H14" s="69"/>
      <c r="I14" s="69"/>
      <c r="J14" s="69"/>
      <c r="K14" s="79"/>
      <c r="M14" s="6" t="str">
        <f>Texte!$B18 &amp; ":"</f>
        <v>Land:</v>
      </c>
      <c r="N14" s="13"/>
      <c r="O14" s="13"/>
      <c r="P14" s="13"/>
      <c r="Q14" s="52"/>
      <c r="R14" s="11"/>
      <c r="S14" s="208"/>
      <c r="T14" s="209"/>
      <c r="U14" s="209"/>
      <c r="V14" s="209"/>
      <c r="W14" s="209"/>
      <c r="X14" s="209"/>
      <c r="Y14" s="209"/>
      <c r="Z14" s="209"/>
      <c r="AA14" s="210"/>
      <c r="AB14" s="11"/>
      <c r="AC14" s="11" t="str">
        <f>Texte!$B43 &amp; ":"</f>
        <v>Abkürzung:</v>
      </c>
      <c r="AF14" s="218" t="str">
        <f>IF(LEN(S14)&gt;3, MID(S14, LEN(S14)-2, 3), "---")</f>
        <v>---</v>
      </c>
      <c r="AG14" s="219"/>
      <c r="AH14" s="48" t="str">
        <f>IF(LEN(S14)&gt;3, "(" &amp; VLOOKUP(AF14, Land_00!C3:D207, 2, FALSE) &amp; ")", "")</f>
        <v/>
      </c>
      <c r="AJ14" s="11"/>
      <c r="AM14" s="11"/>
      <c r="AN14" s="11"/>
      <c r="AO14" s="11"/>
      <c r="AP14" s="11"/>
      <c r="AQ14" s="11"/>
      <c r="AS14" s="80"/>
    </row>
    <row r="15" spans="1:45" s="8" customFormat="1" x14ac:dyDescent="0.2">
      <c r="A15" s="5"/>
      <c r="B15" s="5"/>
      <c r="C15" s="5"/>
      <c r="D15" s="5"/>
      <c r="E15" s="5"/>
      <c r="F15" s="5"/>
      <c r="H15" s="69"/>
      <c r="I15" s="69"/>
      <c r="J15" s="69"/>
      <c r="K15" s="78"/>
      <c r="L15" s="11"/>
      <c r="N15" s="11"/>
      <c r="O15" s="11"/>
      <c r="P15" s="11"/>
      <c r="Q15" s="11"/>
      <c r="R15" s="5"/>
      <c r="S15" s="57" t="str">
        <f>Texte!$B$42</f>
        <v>aus der Liste auswählen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11"/>
      <c r="AS15" s="80"/>
    </row>
    <row r="16" spans="1:45" ht="4.5" customHeight="1" x14ac:dyDescent="0.2">
      <c r="A16" s="2"/>
      <c r="B16" s="2"/>
      <c r="C16" s="2"/>
      <c r="D16" s="2"/>
      <c r="E16" s="2"/>
      <c r="F16" s="2"/>
      <c r="H16" s="69"/>
      <c r="I16" s="69"/>
      <c r="J16" s="69"/>
      <c r="K16" s="7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S16" s="80"/>
    </row>
    <row r="17" spans="1:45" x14ac:dyDescent="0.2">
      <c r="A17" s="2"/>
      <c r="B17" s="2"/>
      <c r="C17" s="2"/>
      <c r="D17" s="2"/>
      <c r="E17" s="2"/>
      <c r="F17" s="2"/>
      <c r="H17" s="69"/>
      <c r="I17" s="69"/>
      <c r="J17" s="69"/>
      <c r="K17" s="79"/>
      <c r="M17" s="6" t="str">
        <f>Texte!$B19 &amp; ":"</f>
        <v>Jahrgang:</v>
      </c>
      <c r="N17" s="13"/>
      <c r="O17" s="13"/>
      <c r="P17" s="13"/>
      <c r="Q17" s="52"/>
      <c r="R17" s="11"/>
      <c r="S17" s="211"/>
      <c r="T17" s="212"/>
      <c r="U17" s="11"/>
      <c r="W17" s="11"/>
      <c r="X17" s="11"/>
      <c r="Y17" s="11"/>
      <c r="Z17" s="11"/>
      <c r="AA17" s="11"/>
      <c r="AB17" s="11"/>
      <c r="AC17" s="11" t="str">
        <f>Texte!$B$20 &amp; ":"</f>
        <v>Kategorie:</v>
      </c>
      <c r="AD17" s="11"/>
      <c r="AE17" s="11"/>
      <c r="AF17" s="224" t="str">
        <f>IF(S17&gt;1900, IF((Definition!$I$7-S17)&lt;17, "U17", IF((Definition!$I$7-S17)&lt;21, "U21", "")),"")</f>
        <v/>
      </c>
      <c r="AG17" s="225"/>
      <c r="AI17" s="11"/>
      <c r="AJ17" s="11"/>
      <c r="AK17" s="11"/>
      <c r="AL17" s="11"/>
      <c r="AM17" s="11"/>
      <c r="AN17" s="11"/>
      <c r="AO17" s="11"/>
      <c r="AP17" s="11"/>
      <c r="AQ17" s="11"/>
      <c r="AS17" s="80"/>
    </row>
    <row r="18" spans="1:45" x14ac:dyDescent="0.2">
      <c r="A18" s="2"/>
      <c r="B18" s="2"/>
      <c r="C18" s="2"/>
      <c r="D18" s="2"/>
      <c r="E18" s="2"/>
      <c r="F18" s="2"/>
      <c r="H18" s="69"/>
      <c r="I18" s="69"/>
      <c r="J18" s="69"/>
      <c r="K18" s="79"/>
      <c r="M18" s="8"/>
      <c r="N18" s="11"/>
      <c r="O18" s="11"/>
      <c r="P18" s="11"/>
      <c r="Q18" s="11"/>
      <c r="R18" s="11"/>
      <c r="S18" s="57" t="str">
        <f>Texte!$B$42</f>
        <v>aus der Liste auswählen</v>
      </c>
      <c r="T18" s="58"/>
      <c r="U18" s="58"/>
      <c r="V18" s="58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I18" s="11"/>
      <c r="AJ18" s="11"/>
      <c r="AK18" s="11"/>
      <c r="AL18" s="11"/>
      <c r="AM18" s="11"/>
      <c r="AN18" s="11"/>
      <c r="AO18" s="11"/>
      <c r="AP18" s="11"/>
      <c r="AQ18" s="11"/>
      <c r="AS18" s="80"/>
    </row>
    <row r="19" spans="1:45" ht="4.5" customHeight="1" x14ac:dyDescent="0.2">
      <c r="A19" s="2"/>
      <c r="B19" s="2"/>
      <c r="C19" s="2"/>
      <c r="D19" s="2"/>
      <c r="E19" s="2"/>
      <c r="F19" s="2"/>
      <c r="H19" s="69"/>
      <c r="I19" s="69"/>
      <c r="J19" s="69"/>
      <c r="K19" s="7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S19" s="80"/>
    </row>
    <row r="20" spans="1:45" ht="15" x14ac:dyDescent="0.25">
      <c r="A20" s="2"/>
      <c r="B20" s="2"/>
      <c r="C20" s="2"/>
      <c r="D20" s="2"/>
      <c r="E20" s="2"/>
      <c r="F20" s="2"/>
      <c r="H20" s="69"/>
      <c r="I20" s="214" t="s">
        <v>19</v>
      </c>
      <c r="J20" s="215"/>
      <c r="K20" s="79"/>
      <c r="M20" s="6" t="str">
        <f>Texte!$B21 &amp; ":"</f>
        <v>eMail-Adresse:</v>
      </c>
      <c r="N20" s="13"/>
      <c r="O20" s="13"/>
      <c r="P20" s="13"/>
      <c r="Q20" s="52"/>
      <c r="R20" s="11"/>
      <c r="S20" s="213"/>
      <c r="T20" s="209"/>
      <c r="U20" s="209"/>
      <c r="V20" s="209"/>
      <c r="W20" s="209"/>
      <c r="X20" s="209"/>
      <c r="Y20" s="209"/>
      <c r="Z20" s="209"/>
      <c r="AA20" s="2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S20" s="80"/>
    </row>
    <row r="21" spans="1:45" ht="15.75" x14ac:dyDescent="0.2">
      <c r="A21" s="2"/>
      <c r="B21" s="2"/>
      <c r="C21" s="2"/>
      <c r="D21" s="155" t="str">
        <f>Texte!$C$12 &amp; ":"</f>
        <v>Anz. Disziplinen:</v>
      </c>
      <c r="E21" s="149">
        <f>E44+E52+E60+E68+E76+E84+E92+E100+E108+E116+E124+E132</f>
        <v>0</v>
      </c>
      <c r="F21" s="2"/>
      <c r="H21" s="69"/>
      <c r="I21" s="85" t="s">
        <v>629</v>
      </c>
      <c r="J21" s="25"/>
      <c r="K21" s="79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S21" s="80"/>
    </row>
    <row r="22" spans="1:45" ht="3" customHeight="1" x14ac:dyDescent="0.2">
      <c r="A22" s="2"/>
      <c r="B22" s="24"/>
      <c r="C22" s="24"/>
      <c r="D22" s="24"/>
      <c r="E22" s="24"/>
      <c r="F22" s="24"/>
      <c r="G22" s="24"/>
      <c r="H22" s="24"/>
      <c r="I22" s="24"/>
      <c r="J22" s="24" t="s">
        <v>20</v>
      </c>
      <c r="K22" s="7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S22" s="80"/>
    </row>
    <row r="23" spans="1:45" s="32" customFormat="1" ht="15.75" x14ac:dyDescent="0.25">
      <c r="A23" s="30"/>
      <c r="B23" s="30"/>
      <c r="C23" s="30"/>
      <c r="D23" s="30"/>
      <c r="E23" s="30"/>
      <c r="F23" s="30"/>
      <c r="H23" s="69"/>
      <c r="I23" s="69"/>
      <c r="J23" s="1" t="s">
        <v>20</v>
      </c>
      <c r="K23" s="130"/>
      <c r="L23" s="145"/>
      <c r="M23" s="31" t="str">
        <f>Texte!$B$32 &amp; ":"</f>
        <v>Wichtig: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145"/>
      <c r="AS23" s="80"/>
    </row>
    <row r="24" spans="1:45" ht="4.5" customHeight="1" x14ac:dyDescent="0.2">
      <c r="A24" s="2"/>
      <c r="B24" s="2"/>
      <c r="C24" s="2"/>
      <c r="D24" s="2"/>
      <c r="E24" s="2"/>
      <c r="F24" s="2"/>
      <c r="H24" s="69"/>
      <c r="I24" s="69"/>
      <c r="J24" s="1" t="s">
        <v>20</v>
      </c>
      <c r="K24" s="7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S24" s="80"/>
    </row>
    <row r="25" spans="1:45" s="68" customFormat="1" ht="14.25" x14ac:dyDescent="0.2">
      <c r="A25" s="69"/>
      <c r="B25" s="69"/>
      <c r="C25" s="69"/>
      <c r="D25" s="69"/>
      <c r="E25" s="69"/>
      <c r="F25" s="69"/>
      <c r="H25" s="69"/>
      <c r="I25" s="69"/>
      <c r="J25" s="1" t="s">
        <v>20</v>
      </c>
      <c r="K25" s="82"/>
      <c r="L25" s="66"/>
      <c r="M25" s="67">
        <v>4</v>
      </c>
      <c r="N25" s="192" t="str">
        <f>Texte!$B22</f>
        <v>Gelbe Felder sind Eingabefelder.</v>
      </c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66"/>
      <c r="AS25" s="80"/>
    </row>
    <row r="26" spans="1:45" s="68" customFormat="1" ht="14.25" x14ac:dyDescent="0.2">
      <c r="A26" s="69"/>
      <c r="B26" s="69"/>
      <c r="C26" s="69"/>
      <c r="D26" s="69"/>
      <c r="E26" s="69"/>
      <c r="F26" s="69"/>
      <c r="H26" s="69"/>
      <c r="I26" s="69"/>
      <c r="J26" s="1" t="s">
        <v>20</v>
      </c>
      <c r="K26" s="82"/>
      <c r="L26" s="66"/>
      <c r="M26" s="67">
        <v>4</v>
      </c>
      <c r="N26" s="192" t="str">
        <f>Texte!$B23</f>
        <v>Eine vorgängige Anmeldung ist NICHT notwendig. Die Anmeldung erfolgt zeitgleich mit der Resultateinlieferung.</v>
      </c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66"/>
      <c r="AS26" s="80"/>
    </row>
    <row r="27" spans="1:45" s="68" customFormat="1" ht="14.25" x14ac:dyDescent="0.2">
      <c r="A27" s="69"/>
      <c r="B27" s="69"/>
      <c r="C27" s="69"/>
      <c r="D27" s="69"/>
      <c r="E27" s="69"/>
      <c r="F27" s="69"/>
      <c r="H27" s="69"/>
      <c r="I27" s="69"/>
      <c r="J27" s="1" t="s">
        <v>20</v>
      </c>
      <c r="K27" s="82"/>
      <c r="L27" s="66"/>
      <c r="M27" s="67">
        <v>4</v>
      </c>
      <c r="N27" s="192" t="str">
        <f>Texte!$B24</f>
        <v>Die Resultate müssen (bis spätestens am 21.01.2022 - 23:59) per eMail an den Organisator geschickt werden!</v>
      </c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66"/>
      <c r="AS27" s="80"/>
    </row>
    <row r="28" spans="1:45" s="68" customFormat="1" ht="15" x14ac:dyDescent="0.25">
      <c r="A28" s="69"/>
      <c r="B28" s="69"/>
      <c r="C28" s="69"/>
      <c r="D28" s="69"/>
      <c r="E28" s="69"/>
      <c r="F28" s="69"/>
      <c r="H28" s="69"/>
      <c r="I28" s="69"/>
      <c r="J28" s="1" t="s">
        <v>20</v>
      </c>
      <c r="K28" s="82"/>
      <c r="L28" s="66"/>
      <c r="M28" s="67"/>
      <c r="N28" s="71" t="str">
        <f>Texte!$B25 &amp; ":"</f>
        <v>eMail-Adresse des Organisators:</v>
      </c>
      <c r="V28" s="205" t="s">
        <v>692</v>
      </c>
      <c r="W28" s="222"/>
      <c r="X28" s="222"/>
      <c r="Y28" s="222"/>
      <c r="Z28" s="222"/>
      <c r="AA28" s="222"/>
      <c r="AB28" s="222"/>
      <c r="AC28" s="222"/>
      <c r="AD28" s="222"/>
      <c r="AE28" s="223"/>
      <c r="AF28" s="70"/>
      <c r="AG28" s="66"/>
      <c r="AH28" s="66"/>
      <c r="AI28" s="66"/>
      <c r="AJ28" s="66"/>
      <c r="AK28" s="66"/>
      <c r="AR28" s="66"/>
      <c r="AS28" s="82"/>
    </row>
    <row r="29" spans="1:45" s="68" customFormat="1" ht="14.25" x14ac:dyDescent="0.25">
      <c r="A29" s="69"/>
      <c r="B29" s="69"/>
      <c r="C29" s="69"/>
      <c r="D29" s="69"/>
      <c r="E29" s="69"/>
      <c r="F29" s="69"/>
      <c r="H29" s="69"/>
      <c r="I29" s="69"/>
      <c r="J29" s="1" t="s">
        <v>20</v>
      </c>
      <c r="K29" s="82"/>
      <c r="L29" s="66"/>
      <c r="M29" s="67">
        <v>4</v>
      </c>
      <c r="N29" s="193" t="str">
        <f>Texte!$B26 &amp; ":"</f>
        <v>Verpflichtende Bedingung:</v>
      </c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66"/>
      <c r="AS29" s="81"/>
    </row>
    <row r="30" spans="1:45" s="68" customFormat="1" ht="29.25" customHeight="1" x14ac:dyDescent="0.25">
      <c r="A30" s="69"/>
      <c r="B30" s="69"/>
      <c r="C30" s="69"/>
      <c r="D30" s="69"/>
      <c r="E30" s="69"/>
      <c r="F30" s="69"/>
      <c r="H30" s="69"/>
      <c r="I30" s="69"/>
      <c r="J30" s="1" t="s">
        <v>20</v>
      </c>
      <c r="K30" s="82"/>
      <c r="L30" s="66"/>
      <c r="M30" s="66"/>
      <c r="N30" s="203" t="str">
        <f>Texte!$B27</f>
        <v>Mit der Anmeldung (und den Resultaten) muss pro Disziplin/Wettkampf ein Resultatfoto (Scatt oder Scheibenbilder) eingereicht werden!</v>
      </c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66"/>
      <c r="AS30" s="81"/>
    </row>
    <row r="31" spans="1:45" s="68" customFormat="1" ht="14.25" x14ac:dyDescent="0.25">
      <c r="A31" s="69"/>
      <c r="B31" s="69"/>
      <c r="C31" s="69"/>
      <c r="D31" s="69"/>
      <c r="E31" s="69"/>
      <c r="F31" s="69"/>
      <c r="H31" s="69"/>
      <c r="I31" s="69"/>
      <c r="J31" s="1" t="s">
        <v>20</v>
      </c>
      <c r="K31" s="82"/>
      <c r="L31" s="66"/>
      <c r="M31" s="67">
        <v>4</v>
      </c>
      <c r="N31" s="193" t="str">
        <f>Texte!$B28 &amp; ":"</f>
        <v>Freiwillig - keine Bedingung:</v>
      </c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66"/>
      <c r="AS31" s="81"/>
    </row>
    <row r="32" spans="1:45" s="68" customFormat="1" x14ac:dyDescent="0.25">
      <c r="A32" s="69"/>
      <c r="B32" s="69"/>
      <c r="C32" s="69"/>
      <c r="D32" s="69"/>
      <c r="E32" s="69"/>
      <c r="F32" s="69"/>
      <c r="H32" s="69"/>
      <c r="I32" s="69"/>
      <c r="J32" s="1" t="s">
        <v>20</v>
      </c>
      <c r="K32" s="82"/>
      <c r="L32" s="66"/>
      <c r="M32" s="66"/>
      <c r="N32" s="204" t="str">
        <f>Texte!$B29</f>
        <v>Sende uns pro Disziplin/Wettkampf zusammen mit der Resultatmeldung ein Bild von Dir in hoher Auflösung.</v>
      </c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66"/>
      <c r="AS32" s="81"/>
    </row>
    <row r="33" spans="1:45" s="68" customFormat="1" x14ac:dyDescent="0.25">
      <c r="A33" s="69"/>
      <c r="B33" s="69"/>
      <c r="C33" s="69"/>
      <c r="D33" s="69"/>
      <c r="E33" s="69"/>
      <c r="F33" s="69"/>
      <c r="H33" s="69"/>
      <c r="I33" s="69"/>
      <c r="J33" s="1" t="s">
        <v>20</v>
      </c>
      <c r="K33" s="82"/>
      <c r="L33" s="66"/>
      <c r="M33" s="66"/>
      <c r="N33" s="204" t="str">
        <f>Texte!$B30</f>
        <v>Keine Archivbilder - ein aktuelles Wettkampfbild.</v>
      </c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66"/>
      <c r="AS33" s="83"/>
    </row>
    <row r="34" spans="1:45" s="68" customFormat="1" ht="15" x14ac:dyDescent="0.25">
      <c r="A34" s="69"/>
      <c r="B34" s="69"/>
      <c r="C34" s="69"/>
      <c r="D34" s="69"/>
      <c r="E34" s="69"/>
      <c r="F34" s="69"/>
      <c r="H34" s="69"/>
      <c r="I34" s="69"/>
      <c r="J34" s="1" t="s">
        <v>20</v>
      </c>
      <c r="K34" s="82"/>
      <c r="L34" s="66"/>
      <c r="M34" s="67">
        <v>4</v>
      </c>
      <c r="N34" s="192" t="str">
        <f>Texte!$B31 &amp; "   --&gt;"</f>
        <v>Teilnahmereglement: siehe Ausschreibung   --&gt;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66"/>
      <c r="AH34" s="205" t="s">
        <v>665</v>
      </c>
      <c r="AI34" s="206"/>
      <c r="AJ34" s="206"/>
      <c r="AK34" s="206"/>
      <c r="AL34" s="206"/>
      <c r="AM34" s="206"/>
      <c r="AN34" s="206"/>
      <c r="AO34" s="206"/>
      <c r="AP34" s="206"/>
      <c r="AQ34" s="207"/>
      <c r="AR34" s="66"/>
      <c r="AS34" s="81"/>
    </row>
    <row r="35" spans="1:45" s="8" customFormat="1" x14ac:dyDescent="0.2">
      <c r="A35" s="5"/>
      <c r="B35" s="20" t="s">
        <v>640</v>
      </c>
      <c r="C35" s="20" t="s">
        <v>647</v>
      </c>
      <c r="D35" s="20" t="s">
        <v>648</v>
      </c>
      <c r="E35" s="20" t="s">
        <v>649</v>
      </c>
      <c r="F35" s="20" t="s">
        <v>650</v>
      </c>
      <c r="G35" s="20" t="s">
        <v>639</v>
      </c>
      <c r="H35" s="5"/>
      <c r="J35" s="1" t="s">
        <v>20</v>
      </c>
      <c r="K35" s="78"/>
      <c r="L35" s="11"/>
      <c r="M35" s="1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11"/>
      <c r="AS35" s="80"/>
    </row>
    <row r="36" spans="1:45" s="32" customFormat="1" ht="15.75" x14ac:dyDescent="0.25">
      <c r="A36" s="30"/>
      <c r="B36" s="9" t="s">
        <v>641</v>
      </c>
      <c r="C36" s="9" t="s">
        <v>641</v>
      </c>
      <c r="D36" s="9" t="s">
        <v>641</v>
      </c>
      <c r="E36" s="9" t="s">
        <v>641</v>
      </c>
      <c r="F36" s="9" t="s">
        <v>641</v>
      </c>
      <c r="G36" s="8"/>
      <c r="J36" s="1" t="s">
        <v>20</v>
      </c>
      <c r="K36" s="130"/>
      <c r="L36" s="145"/>
      <c r="M36" s="146" t="str">
        <f>Texte!$B$33 &amp; ":"</f>
        <v>Resultat(e):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145"/>
      <c r="AS36" s="80"/>
    </row>
    <row r="37" spans="1:45" ht="4.5" customHeight="1" x14ac:dyDescent="0.2">
      <c r="A37" s="2"/>
      <c r="B37" s="2"/>
      <c r="C37" s="2"/>
      <c r="D37" s="2"/>
      <c r="E37" s="2"/>
      <c r="F37" s="2"/>
      <c r="H37" s="21"/>
      <c r="I37" s="21"/>
      <c r="J37" s="1" t="s">
        <v>20</v>
      </c>
      <c r="K37" s="7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S37" s="80"/>
    </row>
    <row r="38" spans="1:45" ht="3" customHeight="1" x14ac:dyDescent="0.2">
      <c r="A38" s="2"/>
      <c r="B38" s="17"/>
      <c r="C38" s="17"/>
      <c r="D38" s="17"/>
      <c r="E38" s="17"/>
      <c r="F38" s="17"/>
      <c r="G38" s="17"/>
      <c r="H38" s="17"/>
      <c r="I38" s="17"/>
      <c r="J38" s="18" t="str">
        <f>J40</f>
        <v>J</v>
      </c>
      <c r="K38" s="7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S38" s="80"/>
    </row>
    <row r="39" spans="1:45" ht="4.5" customHeight="1" x14ac:dyDescent="0.2">
      <c r="A39" s="2"/>
      <c r="B39" s="2"/>
      <c r="C39" s="2"/>
      <c r="D39" s="2"/>
      <c r="E39" s="2"/>
      <c r="F39" s="2"/>
      <c r="H39" s="2"/>
      <c r="I39" s="2"/>
      <c r="J39" s="4" t="str">
        <f>J40</f>
        <v>J</v>
      </c>
      <c r="K39" s="7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S39" s="80"/>
    </row>
    <row r="40" spans="1:45" s="8" customFormat="1" ht="12.75" customHeight="1" x14ac:dyDescent="0.2">
      <c r="A40" s="5"/>
      <c r="B40" s="16">
        <f>IF(LEN(X40)&gt;1, 1,0)</f>
        <v>1</v>
      </c>
      <c r="C40" s="16">
        <f>IF(AB40&gt;0,1,0)</f>
        <v>0</v>
      </c>
      <c r="D40" s="16">
        <f>IF(AND(B40=1, C40=0), 1, 0)</f>
        <v>1</v>
      </c>
      <c r="E40" s="16">
        <f>IF(AND(B40=1, C40=1), 1, 0)</f>
        <v>0</v>
      </c>
      <c r="F40" s="16">
        <f>IF(AND(B40=0, C40=1), 1, 0)</f>
        <v>0</v>
      </c>
      <c r="G40" s="107">
        <f>B40*AB40</f>
        <v>0</v>
      </c>
      <c r="H40" s="5"/>
      <c r="I40" s="142">
        <v>1</v>
      </c>
      <c r="J40" s="4" t="str">
        <f>VLOOKUP(I40, Definition!$A$17:$P$29, 2,FALSE)</f>
        <v>J</v>
      </c>
      <c r="K40" s="78"/>
      <c r="L40" s="11"/>
      <c r="M40" s="41" t="str">
        <f>VLOOKUP(I40, Definition!$A$17:$P$29, 9,FALSE)</f>
        <v>Gewehr 10m - Stehend</v>
      </c>
      <c r="N40" s="89"/>
      <c r="O40" s="89"/>
      <c r="P40" s="89"/>
      <c r="Q40" s="89"/>
      <c r="R40" s="89"/>
      <c r="S40" s="89"/>
      <c r="T40" s="89"/>
      <c r="U40" s="89"/>
      <c r="V40" s="183" t="str">
        <f>I40 &amp; " - " &amp; I41</f>
        <v>1 - G10</v>
      </c>
      <c r="X40" s="87" t="str">
        <f>IF(LEN(VLOOKUP(I40, Definition!$A$17:$P$29, 14,FALSE))&gt;1, VLOOKUP(I40, Definition!$A$17:$P$29, 14,FALSE) &amp; ":", "")</f>
        <v>stehend:</v>
      </c>
      <c r="Y40" s="88"/>
      <c r="Z40" s="88"/>
      <c r="AA40" s="94"/>
      <c r="AB40" s="194"/>
      <c r="AC40" s="195"/>
      <c r="AD40" s="152" t="str">
        <f>IF(B44&gt;=1, "  (1-"&amp; M44/B44 &amp; ")","")</f>
        <v xml:space="preserve">  (1-60)</v>
      </c>
      <c r="AH40" s="96" t="str">
        <f>Texte!$B$39 &amp; ":"</f>
        <v>die letzten 3 Schüsse:</v>
      </c>
      <c r="AI40" s="97"/>
      <c r="AJ40" s="98"/>
      <c r="AK40" s="98"/>
      <c r="AL40" s="98"/>
      <c r="AM40" s="98"/>
      <c r="AN40" s="200" t="str">
        <f>M44-2 &amp; ":"</f>
        <v>58:</v>
      </c>
      <c r="AO40" s="200"/>
      <c r="AP40" s="201"/>
      <c r="AQ40" s="202"/>
      <c r="AR40" s="11"/>
      <c r="AS40" s="84"/>
    </row>
    <row r="41" spans="1:45" s="8" customFormat="1" ht="12.75" customHeight="1" x14ac:dyDescent="0.2">
      <c r="A41" s="5"/>
      <c r="B41" s="16">
        <f>IF(LEN(X41)&gt;1, 1,0)</f>
        <v>0</v>
      </c>
      <c r="C41" s="16">
        <f>IF(AB41&gt;0,1,0)</f>
        <v>0</v>
      </c>
      <c r="D41" s="16">
        <f>IF(AND(B41=1, C41=0), 1, 0)</f>
        <v>0</v>
      </c>
      <c r="E41" s="16">
        <f>IF(AND(B41=1, C41=1), 1, 0)</f>
        <v>0</v>
      </c>
      <c r="F41" s="16">
        <f>IF(AND(B41=0, C41=1), 1, 0)</f>
        <v>0</v>
      </c>
      <c r="G41" s="107">
        <f>B41*AB41</f>
        <v>0</v>
      </c>
      <c r="H41" s="5"/>
      <c r="I41" s="7" t="str">
        <f>VLOOKUP(I40, Definition!$A$17:$P$29, 4,FALSE)</f>
        <v>G10</v>
      </c>
      <c r="J41" s="4" t="str">
        <f>J40</f>
        <v>J</v>
      </c>
      <c r="K41" s="78"/>
      <c r="L41" s="11"/>
      <c r="M41" s="90" t="str">
        <f>VLOOKUP(I40, Definition!$A$17:$P$29, 10,FALSE)</f>
        <v/>
      </c>
      <c r="N41" s="49"/>
      <c r="O41" s="49"/>
      <c r="P41" s="49"/>
      <c r="Q41" s="49"/>
      <c r="R41" s="49"/>
      <c r="S41" s="49"/>
      <c r="T41" s="49"/>
      <c r="U41" s="49"/>
      <c r="V41" s="103"/>
      <c r="X41" s="51" t="str">
        <f>IF(LEN(VLOOKUP(I40, Definition!$A$17:$P$29, 15,FALSE))&gt;1, VLOOKUP(I40, Definition!$A$17:$P$29, 15,FALSE) &amp; ":", "")</f>
        <v/>
      </c>
      <c r="Y41" s="88"/>
      <c r="Z41" s="88"/>
      <c r="AA41" s="94"/>
      <c r="AB41" s="194"/>
      <c r="AC41" s="195"/>
      <c r="AD41" s="152" t="str">
        <f>IF(B44&gt;=2, "  (" &amp; M44/B44+1 &amp; "-" &amp; M44/B44*2 &amp; ")","")</f>
        <v/>
      </c>
      <c r="AH41" s="99"/>
      <c r="AI41" s="21"/>
      <c r="AJ41" s="21"/>
      <c r="AK41" s="21"/>
      <c r="AL41" s="21"/>
      <c r="AM41" s="21"/>
      <c r="AN41" s="200" t="str">
        <f>M44-1 &amp; ":"</f>
        <v>59:</v>
      </c>
      <c r="AO41" s="200"/>
      <c r="AP41" s="201"/>
      <c r="AQ41" s="202"/>
      <c r="AR41" s="11"/>
      <c r="AS41" s="84"/>
    </row>
    <row r="42" spans="1:45" ht="12.75" customHeight="1" x14ac:dyDescent="0.2">
      <c r="A42" s="2"/>
      <c r="B42" s="16">
        <f>IF(LEN(X42)&gt;1, 1,0)</f>
        <v>0</v>
      </c>
      <c r="C42" s="16">
        <f>IF(AB42&gt;0,1,0)</f>
        <v>0</v>
      </c>
      <c r="D42" s="16">
        <f>IF(AND(B42=1, C42=0), 1, 0)</f>
        <v>0</v>
      </c>
      <c r="E42" s="16">
        <f>IF(AND(B42=1, C42=1), 1, 0)</f>
        <v>0</v>
      </c>
      <c r="F42" s="16">
        <f>IF(AND(B42=0, C42=1), 1, 0)</f>
        <v>0</v>
      </c>
      <c r="G42" s="107">
        <f>B42*AB42</f>
        <v>0</v>
      </c>
      <c r="H42" s="2"/>
      <c r="I42" s="2"/>
      <c r="J42" s="4" t="str">
        <f>J40</f>
        <v>J</v>
      </c>
      <c r="K42" s="79"/>
      <c r="M42" s="104"/>
      <c r="N42" s="65"/>
      <c r="O42" s="49"/>
      <c r="P42" s="49"/>
      <c r="Q42" s="49"/>
      <c r="R42" s="49"/>
      <c r="S42" s="49"/>
      <c r="T42" s="49"/>
      <c r="U42" s="49"/>
      <c r="V42" s="105"/>
      <c r="X42" s="51" t="str">
        <f>IF(LEN(VLOOKUP(I40, Definition!$A$17:$P$29, 16,FALSE))&gt;1, VLOOKUP(I40, Definition!$A$17:$P$29, 16,FALSE) &amp; ":", "")</f>
        <v/>
      </c>
      <c r="Y42" s="88"/>
      <c r="Z42" s="88"/>
      <c r="AA42" s="15"/>
      <c r="AB42" s="194"/>
      <c r="AC42" s="195"/>
      <c r="AD42" s="160" t="str">
        <f>IF(B44&gt;=3, "  (" &amp; M44/B44*2+1 &amp; "-" &amp; M44/B44*3 &amp; ")","")</f>
        <v/>
      </c>
      <c r="AH42" s="100"/>
      <c r="AI42" s="93"/>
      <c r="AJ42" s="101"/>
      <c r="AK42" s="101"/>
      <c r="AL42" s="101"/>
      <c r="AM42" s="101"/>
      <c r="AN42" s="200" t="str">
        <f>M44 &amp; ":"</f>
        <v>60:</v>
      </c>
      <c r="AO42" s="200"/>
      <c r="AP42" s="201"/>
      <c r="AQ42" s="202"/>
      <c r="AS42" s="84"/>
    </row>
    <row r="43" spans="1:45" x14ac:dyDescent="0.2">
      <c r="A43" s="2"/>
      <c r="B43" s="2"/>
      <c r="C43" s="2"/>
      <c r="D43" s="2"/>
      <c r="E43" s="2"/>
      <c r="F43" s="2"/>
      <c r="H43" s="2"/>
      <c r="I43" s="180" t="s">
        <v>691</v>
      </c>
      <c r="J43" s="4" t="str">
        <f>J40</f>
        <v>J</v>
      </c>
      <c r="K43" s="79"/>
      <c r="M43" s="104"/>
      <c r="N43" s="65"/>
      <c r="O43" s="65"/>
      <c r="P43" s="65"/>
      <c r="Q43" s="65"/>
      <c r="R43" s="65"/>
      <c r="S43" s="65"/>
      <c r="T43" s="65"/>
      <c r="U43" s="65"/>
      <c r="V43" s="105"/>
      <c r="X43" s="2"/>
      <c r="Y43" s="2"/>
      <c r="Z43" s="2"/>
      <c r="AA43" s="2"/>
      <c r="AB43" s="2"/>
      <c r="AC43" s="2"/>
      <c r="AF43" s="2"/>
      <c r="AG43" s="2"/>
      <c r="AH43" s="2"/>
      <c r="AI43" s="2"/>
      <c r="AJ43" s="2"/>
      <c r="AK43" s="2"/>
      <c r="AL43" s="2"/>
      <c r="AM43" s="2"/>
      <c r="AS43" s="79"/>
    </row>
    <row r="44" spans="1:45" x14ac:dyDescent="0.2">
      <c r="A44" s="2"/>
      <c r="B44" s="149">
        <f>SUM(B40:B43)</f>
        <v>1</v>
      </c>
      <c r="C44" s="149">
        <f>SUM(C40:C43)</f>
        <v>0</v>
      </c>
      <c r="D44" s="2"/>
      <c r="E44" s="149">
        <f>IF(AND(B44&gt;0, B44=C44), 1, 0)</f>
        <v>0</v>
      </c>
      <c r="F44" s="2"/>
      <c r="G44" s="108">
        <f>SUM(G40:G43)</f>
        <v>0</v>
      </c>
      <c r="H44" s="2"/>
      <c r="I44" s="16" t="str">
        <f>IF(VLOOKUP(I40, Definition!$A$17:$P$29, 5,FALSE)="J", Texte!$B$37, Texte!$B$38)</f>
        <v>Ja</v>
      </c>
      <c r="J44" s="4" t="str">
        <f>J40</f>
        <v>J</v>
      </c>
      <c r="K44" s="79"/>
      <c r="M44" s="91">
        <f>VLOOKUP(I40, Definition!$A$17:$P$29, 12,FALSE)</f>
        <v>60</v>
      </c>
      <c r="N44" s="92" t="str">
        <f>Texte!$B$35 &amp; " / " &amp; Texte!$B$36 &amp; ": " &amp; I44</f>
        <v>Schüsse / Zehntelwertung: Ja</v>
      </c>
      <c r="O44" s="22"/>
      <c r="P44" s="22"/>
      <c r="Q44" s="92"/>
      <c r="R44" s="22"/>
      <c r="S44" s="22"/>
      <c r="T44" s="22"/>
      <c r="U44" s="22"/>
      <c r="V44" s="23"/>
      <c r="X44" s="51" t="str">
        <f>Texte!$B$40 &amp; ":"</f>
        <v>Schlussresultat:</v>
      </c>
      <c r="Y44" s="10"/>
      <c r="Z44" s="10"/>
      <c r="AA44" s="14"/>
      <c r="AB44" s="196">
        <f>G44</f>
        <v>0</v>
      </c>
      <c r="AC44" s="197"/>
      <c r="AH44" s="95" t="str">
        <f>Texte!$B$41 &amp; ":"</f>
        <v>Datum:</v>
      </c>
      <c r="AI44" s="10"/>
      <c r="AJ44" s="10"/>
      <c r="AK44" s="10"/>
      <c r="AL44" s="10"/>
      <c r="AM44" s="14"/>
      <c r="AN44" s="198"/>
      <c r="AO44" s="199"/>
      <c r="AP44" s="199"/>
      <c r="AQ44" s="191"/>
      <c r="AS44" s="79"/>
    </row>
    <row r="45" spans="1:45" ht="4.5" customHeight="1" x14ac:dyDescent="0.2">
      <c r="A45" s="2"/>
      <c r="B45" s="2"/>
      <c r="C45" s="2"/>
      <c r="D45" s="2"/>
      <c r="E45" s="2"/>
      <c r="F45" s="2"/>
      <c r="H45" s="2"/>
      <c r="I45" s="2"/>
      <c r="J45" s="4" t="str">
        <f>J40</f>
        <v>J</v>
      </c>
      <c r="K45" s="7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S45" s="79"/>
    </row>
    <row r="46" spans="1:45" ht="3" customHeight="1" x14ac:dyDescent="0.2">
      <c r="A46" s="2"/>
      <c r="B46" s="17"/>
      <c r="C46" s="17"/>
      <c r="D46" s="17"/>
      <c r="E46" s="17"/>
      <c r="F46" s="17"/>
      <c r="G46" s="17"/>
      <c r="H46" s="17"/>
      <c r="I46" s="17"/>
      <c r="J46" s="18" t="str">
        <f>J48</f>
        <v>J</v>
      </c>
      <c r="K46" s="79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S46" s="79"/>
    </row>
    <row r="47" spans="1:45" ht="4.5" customHeight="1" x14ac:dyDescent="0.2">
      <c r="A47" s="2"/>
      <c r="B47" s="2"/>
      <c r="C47" s="2"/>
      <c r="D47" s="2"/>
      <c r="E47" s="2"/>
      <c r="F47" s="2"/>
      <c r="H47" s="2"/>
      <c r="I47" s="2"/>
      <c r="J47" s="4" t="str">
        <f>J48</f>
        <v>J</v>
      </c>
      <c r="K47" s="7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S47" s="79"/>
    </row>
    <row r="48" spans="1:45" s="8" customFormat="1" ht="12.75" customHeight="1" x14ac:dyDescent="0.2">
      <c r="A48" s="5"/>
      <c r="B48" s="16">
        <f>IF(LEN(X48)&gt;1, 1,0)</f>
        <v>1</v>
      </c>
      <c r="C48" s="16">
        <f>IF(AB48&gt;0,1,0)</f>
        <v>0</v>
      </c>
      <c r="D48" s="16">
        <f>IF(AND(B48=1, C48=0), 1, 0)</f>
        <v>1</v>
      </c>
      <c r="E48" s="16">
        <f>IF(AND(B48=1, C48=1), 1, 0)</f>
        <v>0</v>
      </c>
      <c r="F48" s="16">
        <f>IF(AND(B48=0, C48=1), 1, 0)</f>
        <v>0</v>
      </c>
      <c r="G48" s="107">
        <f>B48*AB48</f>
        <v>0</v>
      </c>
      <c r="H48" s="5"/>
      <c r="I48" s="142">
        <v>2</v>
      </c>
      <c r="J48" s="4" t="str">
        <f>VLOOKUP(I48, Definition!$A$17:$P$29, 2,FALSE)</f>
        <v>J</v>
      </c>
      <c r="K48" s="78"/>
      <c r="L48" s="11"/>
      <c r="M48" s="41" t="str">
        <f>VLOOKUP(I48, Definition!$A$17:$P$29, 9,FALSE)</f>
        <v>Gewehr 10m - Stehend</v>
      </c>
      <c r="N48" s="89"/>
      <c r="O48" s="89"/>
      <c r="P48" s="89"/>
      <c r="Q48" s="89"/>
      <c r="R48" s="89"/>
      <c r="S48" s="89"/>
      <c r="T48" s="89"/>
      <c r="U48" s="89"/>
      <c r="V48" s="183" t="str">
        <f>I48 &amp; " - " &amp; I49</f>
        <v>2 - G10A</v>
      </c>
      <c r="X48" s="87" t="str">
        <f>IF(LEN(VLOOKUP(I48, Definition!$A$17:$P$29, 14,FALSE))&gt;1, VLOOKUP(I48, Definition!$A$17:$P$29, 14,FALSE) &amp; ":", "")</f>
        <v>stehend:</v>
      </c>
      <c r="Y48" s="88"/>
      <c r="Z48" s="88"/>
      <c r="AA48" s="94"/>
      <c r="AB48" s="194"/>
      <c r="AC48" s="195"/>
      <c r="AD48" s="152" t="str">
        <f>IF(B52&gt;=1, "  (1-"&amp; M52/B52 &amp; ")","")</f>
        <v xml:space="preserve">  (1-30)</v>
      </c>
      <c r="AH48" s="96" t="str">
        <f>Texte!$B$39 &amp; ":"</f>
        <v>die letzten 3 Schüsse:</v>
      </c>
      <c r="AI48" s="97"/>
      <c r="AJ48" s="98"/>
      <c r="AK48" s="98"/>
      <c r="AL48" s="98"/>
      <c r="AM48" s="98"/>
      <c r="AN48" s="200" t="str">
        <f>M52-2 &amp; ":"</f>
        <v>28:</v>
      </c>
      <c r="AO48" s="200"/>
      <c r="AP48" s="201"/>
      <c r="AQ48" s="202"/>
      <c r="AR48" s="11"/>
      <c r="AS48" s="84"/>
    </row>
    <row r="49" spans="1:45" s="8" customFormat="1" ht="12.75" customHeight="1" x14ac:dyDescent="0.2">
      <c r="A49" s="5"/>
      <c r="B49" s="16">
        <f>IF(LEN(X49)&gt;1, 1,0)</f>
        <v>0</v>
      </c>
      <c r="C49" s="16">
        <f>IF(AB49&gt;0,1,0)</f>
        <v>0</v>
      </c>
      <c r="D49" s="16">
        <f>IF(AND(B49=1, C49=0), 1, 0)</f>
        <v>0</v>
      </c>
      <c r="E49" s="16">
        <f>IF(AND(B49=1, C49=1), 1, 0)</f>
        <v>0</v>
      </c>
      <c r="F49" s="16">
        <f>IF(AND(B49=0, C49=1), 1, 0)</f>
        <v>0</v>
      </c>
      <c r="G49" s="107">
        <f>B49*AB49</f>
        <v>0</v>
      </c>
      <c r="H49" s="5"/>
      <c r="I49" s="7" t="str">
        <f>VLOOKUP(I48, Definition!$A$17:$P$29, 4,FALSE)</f>
        <v>G10A</v>
      </c>
      <c r="J49" s="4" t="str">
        <f>J48</f>
        <v>J</v>
      </c>
      <c r="K49" s="78"/>
      <c r="L49" s="11"/>
      <c r="M49" s="90" t="str">
        <f>VLOOKUP(I48, Definition!$A$17:$P$29, 10,FALSE)</f>
        <v>Auflage</v>
      </c>
      <c r="N49" s="49"/>
      <c r="O49" s="49"/>
      <c r="P49" s="49"/>
      <c r="Q49" s="49"/>
      <c r="R49" s="49"/>
      <c r="S49" s="49"/>
      <c r="T49" s="49"/>
      <c r="U49" s="49"/>
      <c r="V49" s="103"/>
      <c r="X49" s="51" t="str">
        <f>IF(LEN(VLOOKUP(I48, Definition!$A$17:$P$29, 15,FALSE))&gt;1, VLOOKUP(I48, Definition!$A$17:$P$29, 15,FALSE) &amp; ":", "")</f>
        <v/>
      </c>
      <c r="Y49" s="88"/>
      <c r="Z49" s="88"/>
      <c r="AA49" s="94"/>
      <c r="AB49" s="194"/>
      <c r="AC49" s="195"/>
      <c r="AD49" s="152" t="str">
        <f>IF(B52&gt;=2, "  (" &amp; M52/B52+1 &amp; "-" &amp; M52/B52*2 &amp; ")","")</f>
        <v/>
      </c>
      <c r="AH49" s="99"/>
      <c r="AI49" s="21"/>
      <c r="AJ49" s="21"/>
      <c r="AK49" s="21"/>
      <c r="AL49" s="21"/>
      <c r="AM49" s="21"/>
      <c r="AN49" s="200" t="str">
        <f>M52-1 &amp; ":"</f>
        <v>29:</v>
      </c>
      <c r="AO49" s="200"/>
      <c r="AP49" s="201"/>
      <c r="AQ49" s="202"/>
      <c r="AR49" s="11"/>
      <c r="AS49" s="84"/>
    </row>
    <row r="50" spans="1:45" ht="12.75" customHeight="1" x14ac:dyDescent="0.2">
      <c r="A50" s="2"/>
      <c r="B50" s="16">
        <f>IF(LEN(X50)&gt;1, 1,0)</f>
        <v>0</v>
      </c>
      <c r="C50" s="16">
        <f>IF(AB50&gt;0,1,0)</f>
        <v>0</v>
      </c>
      <c r="D50" s="16">
        <f>IF(AND(B50=1, C50=0), 1, 0)</f>
        <v>0</v>
      </c>
      <c r="E50" s="16">
        <f>IF(AND(B50=1, C50=1), 1, 0)</f>
        <v>0</v>
      </c>
      <c r="F50" s="16">
        <f>IF(AND(B50=0, C50=1), 1, 0)</f>
        <v>0</v>
      </c>
      <c r="G50" s="107">
        <f>B50*AB50</f>
        <v>0</v>
      </c>
      <c r="H50" s="2"/>
      <c r="I50" s="2"/>
      <c r="J50" s="4" t="str">
        <f>J48</f>
        <v>J</v>
      </c>
      <c r="K50" s="79"/>
      <c r="M50" s="104"/>
      <c r="N50" s="65"/>
      <c r="O50" s="49"/>
      <c r="P50" s="49"/>
      <c r="Q50" s="49"/>
      <c r="R50" s="49"/>
      <c r="S50" s="49"/>
      <c r="T50" s="49"/>
      <c r="U50" s="49"/>
      <c r="V50" s="105"/>
      <c r="X50" s="51" t="str">
        <f>IF(LEN(VLOOKUP(I48, Definition!$A$17:$P$29, 16,FALSE))&gt;1, VLOOKUP(I48, Definition!$A$17:$P$29, 16,FALSE) &amp; ":", "")</f>
        <v/>
      </c>
      <c r="Y50" s="88"/>
      <c r="Z50" s="88"/>
      <c r="AA50" s="15"/>
      <c r="AB50" s="194"/>
      <c r="AC50" s="195"/>
      <c r="AD50" s="160" t="str">
        <f>IF(B52&gt;=3, "  (" &amp; M52/B52*2+1 &amp; "-" &amp; M52/B52*3 &amp; ")","")</f>
        <v/>
      </c>
      <c r="AH50" s="100"/>
      <c r="AI50" s="93"/>
      <c r="AJ50" s="101"/>
      <c r="AK50" s="101"/>
      <c r="AL50" s="101"/>
      <c r="AM50" s="101"/>
      <c r="AN50" s="200" t="str">
        <f>M52 &amp; ":"</f>
        <v>30:</v>
      </c>
      <c r="AO50" s="200"/>
      <c r="AP50" s="201"/>
      <c r="AQ50" s="202"/>
      <c r="AS50" s="84"/>
    </row>
    <row r="51" spans="1:45" x14ac:dyDescent="0.2">
      <c r="A51" s="2"/>
      <c r="B51" s="2"/>
      <c r="C51" s="2"/>
      <c r="D51" s="2"/>
      <c r="E51" s="2"/>
      <c r="F51" s="2"/>
      <c r="H51" s="2"/>
      <c r="I51" s="180" t="s">
        <v>691</v>
      </c>
      <c r="J51" s="4" t="str">
        <f>J48</f>
        <v>J</v>
      </c>
      <c r="K51" s="79"/>
      <c r="M51" s="104"/>
      <c r="N51" s="65"/>
      <c r="O51" s="65"/>
      <c r="P51" s="65"/>
      <c r="Q51" s="65"/>
      <c r="R51" s="65"/>
      <c r="S51" s="65"/>
      <c r="T51" s="65"/>
      <c r="U51" s="65"/>
      <c r="V51" s="105"/>
      <c r="X51" s="2"/>
      <c r="Y51" s="2"/>
      <c r="Z51" s="2"/>
      <c r="AA51" s="2"/>
      <c r="AB51" s="2"/>
      <c r="AC51" s="2"/>
      <c r="AF51" s="2"/>
      <c r="AG51" s="2"/>
      <c r="AH51" s="2"/>
      <c r="AI51" s="2"/>
      <c r="AJ51" s="2"/>
      <c r="AK51" s="2"/>
      <c r="AL51" s="2"/>
      <c r="AM51" s="2"/>
      <c r="AS51" s="79"/>
    </row>
    <row r="52" spans="1:45" x14ac:dyDescent="0.2">
      <c r="A52" s="2"/>
      <c r="B52" s="149">
        <f>SUM(B48:B51)</f>
        <v>1</v>
      </c>
      <c r="C52" s="149">
        <f>SUM(C48:C51)</f>
        <v>0</v>
      </c>
      <c r="D52" s="2"/>
      <c r="E52" s="149">
        <f>IF(AND(B52&gt;0, B52=C52), 1, 0)</f>
        <v>0</v>
      </c>
      <c r="F52" s="2"/>
      <c r="G52" s="108">
        <f>SUM(G48:G51)</f>
        <v>0</v>
      </c>
      <c r="H52" s="2"/>
      <c r="I52" s="16" t="str">
        <f>IF(VLOOKUP(I48, Definition!$A$17:$P$29, 5,FALSE)="J", Texte!$B$37, Texte!$B$38)</f>
        <v>Ja</v>
      </c>
      <c r="J52" s="4" t="str">
        <f>J48</f>
        <v>J</v>
      </c>
      <c r="K52" s="79"/>
      <c r="M52" s="91">
        <f>VLOOKUP(I48, Definition!$A$17:$P$29, 12,FALSE)</f>
        <v>30</v>
      </c>
      <c r="N52" s="92" t="str">
        <f>Texte!$B$35 &amp; " / " &amp; Texte!$B$36 &amp; ": " &amp; I52</f>
        <v>Schüsse / Zehntelwertung: Ja</v>
      </c>
      <c r="O52" s="22"/>
      <c r="P52" s="22"/>
      <c r="Q52" s="22"/>
      <c r="R52" s="22"/>
      <c r="S52" s="22"/>
      <c r="T52" s="22"/>
      <c r="U52" s="22"/>
      <c r="V52" s="23"/>
      <c r="X52" s="51" t="str">
        <f>Texte!$B$40 &amp; ":"</f>
        <v>Schlussresultat:</v>
      </c>
      <c r="Y52" s="10"/>
      <c r="Z52" s="10"/>
      <c r="AA52" s="14"/>
      <c r="AB52" s="196">
        <f>G52</f>
        <v>0</v>
      </c>
      <c r="AC52" s="197"/>
      <c r="AH52" s="95" t="str">
        <f>Texte!$B$41 &amp; ":"</f>
        <v>Datum:</v>
      </c>
      <c r="AI52" s="10"/>
      <c r="AJ52" s="10"/>
      <c r="AK52" s="10"/>
      <c r="AL52" s="10"/>
      <c r="AM52" s="14"/>
      <c r="AN52" s="198"/>
      <c r="AO52" s="199"/>
      <c r="AP52" s="199"/>
      <c r="AQ52" s="191"/>
      <c r="AS52" s="79"/>
    </row>
    <row r="53" spans="1:45" ht="4.5" customHeight="1" x14ac:dyDescent="0.2">
      <c r="A53" s="2"/>
      <c r="B53" s="2"/>
      <c r="C53" s="2"/>
      <c r="D53" s="2"/>
      <c r="E53" s="2"/>
      <c r="F53" s="2"/>
      <c r="H53" s="2"/>
      <c r="I53" s="2"/>
      <c r="J53" s="4" t="str">
        <f>J48</f>
        <v>J</v>
      </c>
      <c r="K53" s="7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S53" s="79"/>
    </row>
    <row r="54" spans="1:45" ht="3" hidden="1" customHeight="1" x14ac:dyDescent="0.2">
      <c r="A54" s="2"/>
      <c r="B54" s="17"/>
      <c r="C54" s="17"/>
      <c r="D54" s="17"/>
      <c r="E54" s="17"/>
      <c r="F54" s="17"/>
      <c r="G54" s="17"/>
      <c r="H54" s="17"/>
      <c r="I54" s="17"/>
      <c r="J54" s="18">
        <f>J56</f>
        <v>0</v>
      </c>
      <c r="K54" s="79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S54" s="79"/>
    </row>
    <row r="55" spans="1:45" ht="4.5" hidden="1" customHeight="1" x14ac:dyDescent="0.2">
      <c r="A55" s="2"/>
      <c r="B55" s="2"/>
      <c r="C55" s="2"/>
      <c r="D55" s="2"/>
      <c r="E55" s="2"/>
      <c r="F55" s="2"/>
      <c r="H55" s="2"/>
      <c r="I55" s="2"/>
      <c r="J55" s="4">
        <f>J56</f>
        <v>0</v>
      </c>
      <c r="K55" s="7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S55" s="79"/>
    </row>
    <row r="56" spans="1:45" s="8" customFormat="1" ht="12.75" hidden="1" customHeight="1" x14ac:dyDescent="0.2">
      <c r="A56" s="5"/>
      <c r="B56" s="16">
        <f>IF(LEN(X56)&gt;1, 1,0)</f>
        <v>0</v>
      </c>
      <c r="C56" s="16">
        <f>IF(AB56&gt;0,1,0)</f>
        <v>0</v>
      </c>
      <c r="D56" s="16">
        <f>IF(AND(B56=1, C56=0), 1, 0)</f>
        <v>0</v>
      </c>
      <c r="E56" s="16">
        <f>IF(AND(B56=1, C56=1), 1, 0)</f>
        <v>0</v>
      </c>
      <c r="F56" s="16">
        <f>IF(AND(B56=0, C56=1), 1, 0)</f>
        <v>0</v>
      </c>
      <c r="G56" s="107">
        <f>B56*AB56</f>
        <v>0</v>
      </c>
      <c r="H56" s="5"/>
      <c r="I56" s="142">
        <v>3</v>
      </c>
      <c r="J56" s="4">
        <f>VLOOKUP(I56, Definition!$A$17:$P$29, 2,FALSE)</f>
        <v>0</v>
      </c>
      <c r="K56" s="78"/>
      <c r="L56" s="11"/>
      <c r="M56" s="41" t="str">
        <f>VLOOKUP(I56, Definition!$A$17:$P$29, 9,FALSE)</f>
        <v/>
      </c>
      <c r="N56" s="89"/>
      <c r="O56" s="89"/>
      <c r="P56" s="89"/>
      <c r="Q56" s="89"/>
      <c r="R56" s="89"/>
      <c r="S56" s="89"/>
      <c r="T56" s="89"/>
      <c r="U56" s="89"/>
      <c r="V56" s="183" t="str">
        <f>I56 &amp; " - " &amp; I57</f>
        <v>3 - 0</v>
      </c>
      <c r="X56" s="87" t="str">
        <f>IF(LEN(VLOOKUP(I56, Definition!$A$17:$P$29, 14,FALSE))&gt;1, VLOOKUP(I56, Definition!$A$17:$P$29, 14,FALSE) &amp; ":", "")</f>
        <v/>
      </c>
      <c r="Y56" s="88"/>
      <c r="Z56" s="88"/>
      <c r="AA56" s="94"/>
      <c r="AB56" s="194"/>
      <c r="AC56" s="195"/>
      <c r="AD56" s="152" t="str">
        <f>IF(B60&gt;=1, "  (1-"&amp; M60/B60 &amp; ")","")</f>
        <v/>
      </c>
      <c r="AH56" s="96" t="str">
        <f>Texte!$B$39 &amp; ":"</f>
        <v>die letzten 3 Schüsse:</v>
      </c>
      <c r="AI56" s="97"/>
      <c r="AJ56" s="98"/>
      <c r="AK56" s="98"/>
      <c r="AL56" s="98"/>
      <c r="AM56" s="98"/>
      <c r="AN56" s="200" t="e">
        <f>M60-2 &amp; ":"</f>
        <v>#VALUE!</v>
      </c>
      <c r="AO56" s="200"/>
      <c r="AP56" s="201"/>
      <c r="AQ56" s="202"/>
      <c r="AR56" s="11"/>
      <c r="AS56" s="84"/>
    </row>
    <row r="57" spans="1:45" s="8" customFormat="1" ht="12.75" hidden="1" customHeight="1" x14ac:dyDescent="0.2">
      <c r="A57" s="5"/>
      <c r="B57" s="16">
        <f>IF(LEN(X57)&gt;1, 1,0)</f>
        <v>0</v>
      </c>
      <c r="C57" s="16">
        <f>IF(AB57&gt;0,1,0)</f>
        <v>0</v>
      </c>
      <c r="D57" s="16">
        <f>IF(AND(B57=1, C57=0), 1, 0)</f>
        <v>0</v>
      </c>
      <c r="E57" s="16">
        <f>IF(AND(B57=1, C57=1), 1, 0)</f>
        <v>0</v>
      </c>
      <c r="F57" s="16">
        <f>IF(AND(B57=0, C57=1), 1, 0)</f>
        <v>0</v>
      </c>
      <c r="G57" s="107">
        <f>B57*AB57</f>
        <v>0</v>
      </c>
      <c r="H57" s="5"/>
      <c r="I57" s="7">
        <f>VLOOKUP(I56, Definition!$A$17:$P$29, 4,FALSE)</f>
        <v>0</v>
      </c>
      <c r="J57" s="4">
        <f>J56</f>
        <v>0</v>
      </c>
      <c r="K57" s="78"/>
      <c r="L57" s="11"/>
      <c r="M57" s="90" t="str">
        <f>VLOOKUP(I56, Definition!$A$17:$P$29, 10,FALSE)</f>
        <v/>
      </c>
      <c r="N57" s="49"/>
      <c r="O57" s="49"/>
      <c r="P57" s="49"/>
      <c r="Q57" s="49"/>
      <c r="R57" s="49"/>
      <c r="S57" s="49"/>
      <c r="T57" s="49"/>
      <c r="U57" s="49"/>
      <c r="V57" s="103"/>
      <c r="X57" s="51" t="str">
        <f>IF(LEN(VLOOKUP(I56, Definition!$A$17:$P$29, 15,FALSE))&gt;1, VLOOKUP(I56, Definition!$A$17:$P$29, 15,FALSE) &amp; ":", "")</f>
        <v/>
      </c>
      <c r="Y57" s="88"/>
      <c r="Z57" s="88"/>
      <c r="AA57" s="94"/>
      <c r="AB57" s="194"/>
      <c r="AC57" s="195"/>
      <c r="AD57" s="152" t="str">
        <f>IF(B60&gt;=2, "  (" &amp; M60/B60+1 &amp; "-" &amp; M60/B60*2 &amp; ")","")</f>
        <v/>
      </c>
      <c r="AH57" s="99"/>
      <c r="AI57" s="21"/>
      <c r="AJ57" s="21"/>
      <c r="AK57" s="21"/>
      <c r="AL57" s="21"/>
      <c r="AM57" s="21"/>
      <c r="AN57" s="200" t="e">
        <f>M60-1 &amp; ":"</f>
        <v>#VALUE!</v>
      </c>
      <c r="AO57" s="200"/>
      <c r="AP57" s="201"/>
      <c r="AQ57" s="202"/>
      <c r="AR57" s="11"/>
      <c r="AS57" s="84"/>
    </row>
    <row r="58" spans="1:45" ht="12.75" hidden="1" customHeight="1" x14ac:dyDescent="0.2">
      <c r="A58" s="2"/>
      <c r="B58" s="16">
        <f>IF(LEN(X58)&gt;1, 1,0)</f>
        <v>0</v>
      </c>
      <c r="C58" s="16">
        <f>IF(AB58&gt;0,1,0)</f>
        <v>0</v>
      </c>
      <c r="D58" s="16">
        <f>IF(AND(B58=1, C58=0), 1, 0)</f>
        <v>0</v>
      </c>
      <c r="E58" s="16">
        <f>IF(AND(B58=1, C58=1), 1, 0)</f>
        <v>0</v>
      </c>
      <c r="F58" s="16">
        <f>IF(AND(B58=0, C58=1), 1, 0)</f>
        <v>0</v>
      </c>
      <c r="G58" s="107">
        <f>B58*AB58</f>
        <v>0</v>
      </c>
      <c r="H58" s="2"/>
      <c r="I58" s="2"/>
      <c r="J58" s="4">
        <f>J56</f>
        <v>0</v>
      </c>
      <c r="K58" s="79"/>
      <c r="M58" s="104"/>
      <c r="N58" s="65"/>
      <c r="O58" s="49"/>
      <c r="P58" s="49"/>
      <c r="Q58" s="49"/>
      <c r="R58" s="49"/>
      <c r="S58" s="49"/>
      <c r="T58" s="49"/>
      <c r="U58" s="49"/>
      <c r="V58" s="105"/>
      <c r="X58" s="51" t="str">
        <f>IF(LEN(VLOOKUP(I56, Definition!$A$17:$P$29, 16,FALSE))&gt;1, VLOOKUP(I56, Definition!$A$17:$P$29, 16,FALSE) &amp; ":", "")</f>
        <v/>
      </c>
      <c r="Y58" s="88"/>
      <c r="Z58" s="88"/>
      <c r="AA58" s="15"/>
      <c r="AB58" s="194"/>
      <c r="AC58" s="195"/>
      <c r="AD58" s="160" t="str">
        <f>IF(B60&gt;=3, "  (" &amp; M60/B60*2+1 &amp; "-" &amp; M60/B60*3 &amp; ")","")</f>
        <v/>
      </c>
      <c r="AH58" s="100"/>
      <c r="AI58" s="93"/>
      <c r="AJ58" s="101"/>
      <c r="AK58" s="101"/>
      <c r="AL58" s="101"/>
      <c r="AM58" s="101"/>
      <c r="AN58" s="200" t="str">
        <f>M60 &amp; ":"</f>
        <v>:</v>
      </c>
      <c r="AO58" s="200"/>
      <c r="AP58" s="201"/>
      <c r="AQ58" s="202"/>
      <c r="AS58" s="84"/>
    </row>
    <row r="59" spans="1:45" hidden="1" x14ac:dyDescent="0.2">
      <c r="A59" s="2"/>
      <c r="B59" s="2"/>
      <c r="C59" s="2"/>
      <c r="D59" s="2"/>
      <c r="E59" s="2"/>
      <c r="F59" s="2"/>
      <c r="H59" s="2"/>
      <c r="I59" s="180" t="s">
        <v>691</v>
      </c>
      <c r="J59" s="4">
        <f>J56</f>
        <v>0</v>
      </c>
      <c r="K59" s="79"/>
      <c r="M59" s="104"/>
      <c r="N59" s="65"/>
      <c r="O59" s="65"/>
      <c r="P59" s="65"/>
      <c r="Q59" s="65"/>
      <c r="R59" s="65"/>
      <c r="S59" s="65"/>
      <c r="T59" s="65"/>
      <c r="U59" s="65"/>
      <c r="V59" s="105"/>
      <c r="X59" s="2"/>
      <c r="Y59" s="2"/>
      <c r="Z59" s="2"/>
      <c r="AA59" s="2"/>
      <c r="AB59" s="2"/>
      <c r="AC59" s="2"/>
      <c r="AF59" s="2"/>
      <c r="AG59" s="2"/>
      <c r="AH59" s="2"/>
      <c r="AI59" s="2"/>
      <c r="AJ59" s="2"/>
      <c r="AK59" s="2"/>
      <c r="AL59" s="2"/>
      <c r="AM59" s="2"/>
      <c r="AS59" s="79"/>
    </row>
    <row r="60" spans="1:45" hidden="1" x14ac:dyDescent="0.2">
      <c r="A60" s="2"/>
      <c r="B60" s="149">
        <f>SUM(B56:B59)</f>
        <v>0</v>
      </c>
      <c r="C60" s="149">
        <f>SUM(C56:C59)</f>
        <v>0</v>
      </c>
      <c r="D60" s="2"/>
      <c r="E60" s="149">
        <f>IF(AND(B60&gt;0, B60=C60), 1, 0)</f>
        <v>0</v>
      </c>
      <c r="F60" s="2"/>
      <c r="G60" s="108">
        <f>SUM(G56:G59)</f>
        <v>0</v>
      </c>
      <c r="H60" s="2"/>
      <c r="I60" s="16" t="str">
        <f>IF(VLOOKUP(I56, Definition!$A$17:$P$29, 5,FALSE)="J", Texte!$B$37, Texte!$B$38)</f>
        <v>Nein</v>
      </c>
      <c r="J60" s="4">
        <f>J56</f>
        <v>0</v>
      </c>
      <c r="K60" s="79"/>
      <c r="M60" s="91" t="str">
        <f>VLOOKUP(I56, Definition!$A$17:$P$29, 12,FALSE)</f>
        <v/>
      </c>
      <c r="N60" s="92" t="str">
        <f>Texte!$B$35 &amp; " / " &amp; Texte!$B$36 &amp; ": " &amp; I60</f>
        <v>Schüsse / Zehntelwertung: Nein</v>
      </c>
      <c r="O60" s="22"/>
      <c r="P60" s="22"/>
      <c r="Q60" s="22"/>
      <c r="R60" s="22"/>
      <c r="S60" s="22"/>
      <c r="T60" s="22"/>
      <c r="U60" s="22"/>
      <c r="V60" s="23"/>
      <c r="X60" s="51" t="str">
        <f>Texte!$B$40 &amp; ":"</f>
        <v>Schlussresultat:</v>
      </c>
      <c r="Y60" s="10"/>
      <c r="Z60" s="10"/>
      <c r="AA60" s="14"/>
      <c r="AB60" s="196">
        <f>G60</f>
        <v>0</v>
      </c>
      <c r="AC60" s="197"/>
      <c r="AH60" s="95" t="str">
        <f>Texte!$B$41 &amp; ":"</f>
        <v>Datum:</v>
      </c>
      <c r="AI60" s="10"/>
      <c r="AJ60" s="10"/>
      <c r="AK60" s="10"/>
      <c r="AL60" s="10"/>
      <c r="AM60" s="14"/>
      <c r="AN60" s="198"/>
      <c r="AO60" s="199"/>
      <c r="AP60" s="199"/>
      <c r="AQ60" s="191"/>
      <c r="AS60" s="79"/>
    </row>
    <row r="61" spans="1:45" ht="4.5" hidden="1" customHeight="1" x14ac:dyDescent="0.2">
      <c r="A61" s="2"/>
      <c r="B61" s="2"/>
      <c r="C61" s="2"/>
      <c r="D61" s="2"/>
      <c r="E61" s="2"/>
      <c r="F61" s="2"/>
      <c r="H61" s="2"/>
      <c r="I61" s="2"/>
      <c r="J61" s="4">
        <f>J56</f>
        <v>0</v>
      </c>
      <c r="K61" s="7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S61" s="79"/>
    </row>
    <row r="62" spans="1:45" ht="3" hidden="1" customHeight="1" x14ac:dyDescent="0.2">
      <c r="A62" s="2"/>
      <c r="B62" s="17"/>
      <c r="C62" s="17"/>
      <c r="D62" s="17"/>
      <c r="E62" s="17"/>
      <c r="F62" s="17"/>
      <c r="G62" s="17"/>
      <c r="H62" s="17"/>
      <c r="I62" s="17"/>
      <c r="J62" s="18">
        <f>J64</f>
        <v>0</v>
      </c>
      <c r="K62" s="79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S62" s="79"/>
    </row>
    <row r="63" spans="1:45" ht="4.5" hidden="1" customHeight="1" x14ac:dyDescent="0.2">
      <c r="A63" s="2"/>
      <c r="B63" s="2"/>
      <c r="C63" s="2"/>
      <c r="D63" s="2"/>
      <c r="E63" s="2"/>
      <c r="F63" s="2"/>
      <c r="H63" s="2"/>
      <c r="I63" s="2"/>
      <c r="J63" s="4">
        <f>J64</f>
        <v>0</v>
      </c>
      <c r="K63" s="7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S63" s="79"/>
    </row>
    <row r="64" spans="1:45" s="8" customFormat="1" ht="12.75" hidden="1" customHeight="1" x14ac:dyDescent="0.2">
      <c r="A64" s="5"/>
      <c r="B64" s="16">
        <f>IF(LEN(X64)&gt;1, 1,0)</f>
        <v>1</v>
      </c>
      <c r="C64" s="16">
        <f>IF(AB64&gt;0,1,0)</f>
        <v>0</v>
      </c>
      <c r="D64" s="16">
        <f>IF(AND(B64=1, C64=0), 1, 0)</f>
        <v>1</v>
      </c>
      <c r="E64" s="16">
        <f>IF(AND(B64=1, C64=1), 1, 0)</f>
        <v>0</v>
      </c>
      <c r="F64" s="16">
        <f>IF(AND(B64=0, C64=1), 1, 0)</f>
        <v>0</v>
      </c>
      <c r="G64" s="107">
        <f>B64*AB64</f>
        <v>0</v>
      </c>
      <c r="H64" s="5"/>
      <c r="I64" s="142">
        <v>4</v>
      </c>
      <c r="J64" s="4">
        <f>VLOOKUP(I64, Definition!$A$17:$P$29, 2,FALSE)</f>
        <v>0</v>
      </c>
      <c r="K64" s="78"/>
      <c r="L64" s="11"/>
      <c r="M64" s="41" t="str">
        <f>VLOOKUP(I64, Definition!$A$17:$P$29, 9,FALSE)</f>
        <v>Gewehr 50m - 2-Stellung</v>
      </c>
      <c r="N64" s="89"/>
      <c r="O64" s="89"/>
      <c r="P64" s="89"/>
      <c r="Q64" s="89"/>
      <c r="R64" s="89"/>
      <c r="S64" s="89"/>
      <c r="T64" s="89"/>
      <c r="U64" s="89"/>
      <c r="V64" s="183" t="str">
        <f>I64 &amp; " - " &amp; I65</f>
        <v>4 - G502S</v>
      </c>
      <c r="X64" s="87" t="str">
        <f>IF(LEN(VLOOKUP(I64, Definition!$A$17:$P$29, 14,FALSE))&gt;1, VLOOKUP(I64, Definition!$A$17:$P$29, 14,FALSE) &amp; ":", "")</f>
        <v>kniend:</v>
      </c>
      <c r="Y64" s="88"/>
      <c r="Z64" s="88"/>
      <c r="AA64" s="94"/>
      <c r="AB64" s="194"/>
      <c r="AC64" s="195"/>
      <c r="AD64" s="152" t="str">
        <f>IF(B68&gt;=1, "  (1-"&amp; M68/B68 &amp; ")","")</f>
        <v xml:space="preserve">  (1-40)</v>
      </c>
      <c r="AH64" s="96" t="str">
        <f>Texte!$B$39 &amp; ":"</f>
        <v>die letzten 3 Schüsse:</v>
      </c>
      <c r="AI64" s="97"/>
      <c r="AJ64" s="98"/>
      <c r="AK64" s="98"/>
      <c r="AL64" s="98"/>
      <c r="AM64" s="98"/>
      <c r="AN64" s="200" t="str">
        <f>M68-2 &amp; ":"</f>
        <v>78:</v>
      </c>
      <c r="AO64" s="200"/>
      <c r="AP64" s="201"/>
      <c r="AQ64" s="202"/>
      <c r="AR64" s="11"/>
      <c r="AS64" s="84"/>
    </row>
    <row r="65" spans="1:45" s="8" customFormat="1" ht="12.75" hidden="1" customHeight="1" x14ac:dyDescent="0.2">
      <c r="A65" s="5"/>
      <c r="B65" s="16">
        <f>IF(LEN(X65)&gt;1, 1,0)</f>
        <v>1</v>
      </c>
      <c r="C65" s="16">
        <f>IF(AB65&gt;0,1,0)</f>
        <v>0</v>
      </c>
      <c r="D65" s="16">
        <f>IF(AND(B65=1, C65=0), 1, 0)</f>
        <v>1</v>
      </c>
      <c r="E65" s="16">
        <f>IF(AND(B65=1, C65=1), 1, 0)</f>
        <v>0</v>
      </c>
      <c r="F65" s="16">
        <f>IF(AND(B65=0, C65=1), 1, 0)</f>
        <v>0</v>
      </c>
      <c r="G65" s="107">
        <f>B65*AB65</f>
        <v>0</v>
      </c>
      <c r="H65" s="5"/>
      <c r="I65" s="7" t="str">
        <f>VLOOKUP(I64, Definition!$A$17:$P$29, 4,FALSE)</f>
        <v>G502S</v>
      </c>
      <c r="J65" s="4">
        <f>J64</f>
        <v>0</v>
      </c>
      <c r="K65" s="78"/>
      <c r="L65" s="11"/>
      <c r="M65" s="90" t="str">
        <f>VLOOKUP(I64, Definition!$A$17:$P$29, 10,FALSE)</f>
        <v/>
      </c>
      <c r="N65" s="49"/>
      <c r="O65" s="49"/>
      <c r="P65" s="49"/>
      <c r="Q65" s="49"/>
      <c r="R65" s="49"/>
      <c r="S65" s="49"/>
      <c r="T65" s="49"/>
      <c r="U65" s="49"/>
      <c r="V65" s="103"/>
      <c r="X65" s="51" t="str">
        <f>IF(LEN(VLOOKUP(I64, Definition!$A$17:$P$29, 15,FALSE))&gt;1, VLOOKUP(I64, Definition!$A$17:$P$29, 15,FALSE) &amp; ":", "")</f>
        <v>liegend:</v>
      </c>
      <c r="Y65" s="88"/>
      <c r="Z65" s="88"/>
      <c r="AA65" s="94"/>
      <c r="AB65" s="194"/>
      <c r="AC65" s="195"/>
      <c r="AD65" s="152" t="str">
        <f>IF(B68&gt;=2, "  (" &amp; M68/B68+1 &amp; "-" &amp; M68/B68*2 &amp; ")","")</f>
        <v xml:space="preserve">  (41-80)</v>
      </c>
      <c r="AH65" s="99"/>
      <c r="AI65" s="21"/>
      <c r="AJ65" s="21"/>
      <c r="AK65" s="21"/>
      <c r="AL65" s="21"/>
      <c r="AM65" s="21"/>
      <c r="AN65" s="200" t="str">
        <f>M68-1 &amp; ":"</f>
        <v>79:</v>
      </c>
      <c r="AO65" s="200"/>
      <c r="AP65" s="201"/>
      <c r="AQ65" s="202"/>
      <c r="AR65" s="11"/>
      <c r="AS65" s="84"/>
    </row>
    <row r="66" spans="1:45" ht="12.75" hidden="1" customHeight="1" x14ac:dyDescent="0.2">
      <c r="A66" s="2"/>
      <c r="B66" s="16">
        <f>IF(LEN(X66)&gt;1, 1,0)</f>
        <v>0</v>
      </c>
      <c r="C66" s="16">
        <f>IF(AB66&gt;0,1,0)</f>
        <v>0</v>
      </c>
      <c r="D66" s="16">
        <f>IF(AND(B66=1, C66=0), 1, 0)</f>
        <v>0</v>
      </c>
      <c r="E66" s="16">
        <f>IF(AND(B66=1, C66=1), 1, 0)</f>
        <v>0</v>
      </c>
      <c r="F66" s="16">
        <f>IF(AND(B66=0, C66=1), 1, 0)</f>
        <v>0</v>
      </c>
      <c r="G66" s="107">
        <f>B66*AB66</f>
        <v>0</v>
      </c>
      <c r="H66" s="2"/>
      <c r="I66" s="2"/>
      <c r="J66" s="4">
        <f>J64</f>
        <v>0</v>
      </c>
      <c r="K66" s="79"/>
      <c r="M66" s="104"/>
      <c r="N66" s="65"/>
      <c r="O66" s="49"/>
      <c r="P66" s="49"/>
      <c r="Q66" s="49"/>
      <c r="R66" s="49"/>
      <c r="S66" s="49"/>
      <c r="T66" s="49"/>
      <c r="U66" s="49"/>
      <c r="V66" s="105"/>
      <c r="X66" s="51" t="str">
        <f>IF(LEN(VLOOKUP(I64, Definition!$A$17:$P$29, 16,FALSE))&gt;1, VLOOKUP(I64, Definition!$A$17:$P$29, 16,FALSE) &amp; ":", "")</f>
        <v/>
      </c>
      <c r="Y66" s="88"/>
      <c r="Z66" s="88"/>
      <c r="AA66" s="15"/>
      <c r="AB66" s="194"/>
      <c r="AC66" s="195"/>
      <c r="AD66" s="160" t="str">
        <f>IF(B68&gt;=3, "  (" &amp; M68/B68*2+1 &amp; "-" &amp; M68/B68*3 &amp; ")","")</f>
        <v/>
      </c>
      <c r="AH66" s="100"/>
      <c r="AI66" s="93"/>
      <c r="AJ66" s="101"/>
      <c r="AK66" s="101"/>
      <c r="AL66" s="101"/>
      <c r="AM66" s="101"/>
      <c r="AN66" s="200" t="str">
        <f>M68 &amp; ":"</f>
        <v>80:</v>
      </c>
      <c r="AO66" s="200"/>
      <c r="AP66" s="201"/>
      <c r="AQ66" s="202"/>
      <c r="AS66" s="84"/>
    </row>
    <row r="67" spans="1:45" hidden="1" x14ac:dyDescent="0.2">
      <c r="A67" s="2"/>
      <c r="B67" s="2"/>
      <c r="C67" s="2"/>
      <c r="D67" s="2"/>
      <c r="E67" s="2"/>
      <c r="F67" s="2"/>
      <c r="H67" s="2"/>
      <c r="I67" s="180" t="s">
        <v>691</v>
      </c>
      <c r="J67" s="4">
        <f>J64</f>
        <v>0</v>
      </c>
      <c r="K67" s="79"/>
      <c r="M67" s="104"/>
      <c r="N67" s="65"/>
      <c r="O67" s="65"/>
      <c r="P67" s="65"/>
      <c r="Q67" s="65"/>
      <c r="R67" s="65"/>
      <c r="S67" s="65"/>
      <c r="T67" s="65"/>
      <c r="U67" s="65"/>
      <c r="V67" s="105"/>
      <c r="X67" s="2"/>
      <c r="Y67" s="2"/>
      <c r="Z67" s="2"/>
      <c r="AA67" s="2"/>
      <c r="AB67" s="2"/>
      <c r="AC67" s="2"/>
      <c r="AF67" s="2"/>
      <c r="AG67" s="2"/>
      <c r="AH67" s="2"/>
      <c r="AI67" s="2"/>
      <c r="AJ67" s="2"/>
      <c r="AK67" s="2"/>
      <c r="AL67" s="2"/>
      <c r="AM67" s="2"/>
      <c r="AS67" s="79"/>
    </row>
    <row r="68" spans="1:45" hidden="1" x14ac:dyDescent="0.2">
      <c r="A68" s="2"/>
      <c r="B68" s="149">
        <f>SUM(B64:B67)</f>
        <v>2</v>
      </c>
      <c r="C68" s="149">
        <f>SUM(C64:C67)</f>
        <v>0</v>
      </c>
      <c r="D68" s="2"/>
      <c r="E68" s="149">
        <f>IF(AND(B68&gt;0, B68=C68), 1, 0)</f>
        <v>0</v>
      </c>
      <c r="F68" s="2"/>
      <c r="G68" s="108">
        <f>SUM(G64:G67)</f>
        <v>0</v>
      </c>
      <c r="H68" s="2"/>
      <c r="I68" s="16" t="str">
        <f>IF(VLOOKUP(I64, Definition!$A$17:$P$29, 5,FALSE)="J", Texte!$B$37, Texte!$B$38)</f>
        <v>Nein</v>
      </c>
      <c r="J68" s="4">
        <f>J64</f>
        <v>0</v>
      </c>
      <c r="K68" s="79"/>
      <c r="M68" s="91">
        <f>VLOOKUP(I64, Definition!$A$17:$P$29, 12,FALSE)</f>
        <v>80</v>
      </c>
      <c r="N68" s="92" t="str">
        <f>Texte!$B$35 &amp; " / " &amp; Texte!$B$36 &amp; ": " &amp; I68</f>
        <v>Schüsse / Zehntelwertung: Nein</v>
      </c>
      <c r="O68" s="22"/>
      <c r="P68" s="22"/>
      <c r="Q68" s="22"/>
      <c r="R68" s="22"/>
      <c r="S68" s="22"/>
      <c r="T68" s="22"/>
      <c r="U68" s="22"/>
      <c r="V68" s="23"/>
      <c r="X68" s="51" t="str">
        <f>Texte!$B$40 &amp; ":"</f>
        <v>Schlussresultat:</v>
      </c>
      <c r="Y68" s="10"/>
      <c r="Z68" s="10"/>
      <c r="AA68" s="14"/>
      <c r="AB68" s="196">
        <f>G68</f>
        <v>0</v>
      </c>
      <c r="AC68" s="197"/>
      <c r="AH68" s="95" t="str">
        <f>Texte!$B$41 &amp; ":"</f>
        <v>Datum:</v>
      </c>
      <c r="AI68" s="10"/>
      <c r="AJ68" s="10"/>
      <c r="AK68" s="10"/>
      <c r="AL68" s="10"/>
      <c r="AM68" s="14"/>
      <c r="AN68" s="198"/>
      <c r="AO68" s="199"/>
      <c r="AP68" s="199"/>
      <c r="AQ68" s="191"/>
      <c r="AS68" s="79"/>
    </row>
    <row r="69" spans="1:45" ht="4.5" hidden="1" customHeight="1" x14ac:dyDescent="0.2">
      <c r="A69" s="2"/>
      <c r="B69" s="2"/>
      <c r="C69" s="2"/>
      <c r="D69" s="2"/>
      <c r="E69" s="2"/>
      <c r="F69" s="2"/>
      <c r="H69" s="2"/>
      <c r="I69" s="2"/>
      <c r="J69" s="4">
        <f>J64</f>
        <v>0</v>
      </c>
      <c r="K69" s="79"/>
      <c r="M69" s="147"/>
      <c r="N69" s="102"/>
      <c r="O69" s="102"/>
      <c r="P69" s="102"/>
      <c r="Q69" s="102"/>
      <c r="R69" s="102"/>
      <c r="S69" s="102"/>
      <c r="T69" s="102"/>
      <c r="U69" s="102"/>
      <c r="V69" s="148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S69" s="79"/>
    </row>
    <row r="70" spans="1:45" ht="3" hidden="1" customHeight="1" x14ac:dyDescent="0.2">
      <c r="A70" s="2"/>
      <c r="B70" s="17"/>
      <c r="C70" s="17"/>
      <c r="D70" s="17"/>
      <c r="E70" s="17"/>
      <c r="F70" s="17"/>
      <c r="G70" s="17"/>
      <c r="H70" s="17"/>
      <c r="I70" s="17"/>
      <c r="J70" s="18">
        <f>J72</f>
        <v>0</v>
      </c>
      <c r="K70" s="79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S70" s="79"/>
    </row>
    <row r="71" spans="1:45" ht="4.5" hidden="1" customHeight="1" x14ac:dyDescent="0.2">
      <c r="A71" s="2"/>
      <c r="B71" s="2"/>
      <c r="C71" s="2"/>
      <c r="D71" s="2"/>
      <c r="E71" s="2"/>
      <c r="F71" s="2"/>
      <c r="H71" s="2"/>
      <c r="I71" s="2"/>
      <c r="J71" s="4">
        <f>J72</f>
        <v>0</v>
      </c>
      <c r="K71" s="7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S71" s="79"/>
    </row>
    <row r="72" spans="1:45" s="8" customFormat="1" ht="12.75" hidden="1" customHeight="1" x14ac:dyDescent="0.2">
      <c r="A72" s="5"/>
      <c r="B72" s="16">
        <f>IF(LEN(X72)&gt;1, 1,0)</f>
        <v>1</v>
      </c>
      <c r="C72" s="16">
        <f>IF(AB72&gt;0,1,0)</f>
        <v>0</v>
      </c>
      <c r="D72" s="16">
        <f>IF(AND(B72=1, C72=0), 1, 0)</f>
        <v>1</v>
      </c>
      <c r="E72" s="16">
        <f>IF(AND(B72=1, C72=1), 1, 0)</f>
        <v>0</v>
      </c>
      <c r="F72" s="16">
        <f>IF(AND(B72=0, C72=1), 1, 0)</f>
        <v>0</v>
      </c>
      <c r="G72" s="107">
        <f>B72*AB72</f>
        <v>0</v>
      </c>
      <c r="H72" s="5"/>
      <c r="I72" s="142">
        <v>5</v>
      </c>
      <c r="J72" s="4">
        <f>VLOOKUP(I72, Definition!$A$17:$P$29, 2,FALSE)</f>
        <v>0</v>
      </c>
      <c r="K72" s="78"/>
      <c r="L72" s="11"/>
      <c r="M72" s="41" t="str">
        <f>VLOOKUP(I72, Definition!$A$17:$P$29, 9,FALSE)</f>
        <v>Gewehr 50m - 3-Stellung</v>
      </c>
      <c r="N72" s="89"/>
      <c r="O72" s="89"/>
      <c r="P72" s="89"/>
      <c r="Q72" s="89"/>
      <c r="R72" s="89"/>
      <c r="S72" s="89"/>
      <c r="T72" s="89"/>
      <c r="U72" s="89"/>
      <c r="V72" s="183" t="str">
        <f>I72 &amp; " - " &amp; I73</f>
        <v>5 - G503S</v>
      </c>
      <c r="X72" s="87" t="str">
        <f>IF(LEN(VLOOKUP(I72, Definition!$A$17:$P$29, 14,FALSE))&gt;1, VLOOKUP(I72, Definition!$A$17:$P$29, 14,FALSE) &amp; ":", "")</f>
        <v>kniend:</v>
      </c>
      <c r="Y72" s="88"/>
      <c r="Z72" s="88"/>
      <c r="AA72" s="94"/>
      <c r="AB72" s="194"/>
      <c r="AC72" s="195"/>
      <c r="AD72" s="152" t="str">
        <f>IF(B76&gt;=1, "  (1-"&amp; M76/B76 &amp; ")","")</f>
        <v xml:space="preserve">  (1-40)</v>
      </c>
      <c r="AH72" s="96" t="str">
        <f>Texte!$B$39 &amp; ":"</f>
        <v>die letzten 3 Schüsse:</v>
      </c>
      <c r="AI72" s="97"/>
      <c r="AJ72" s="98"/>
      <c r="AK72" s="98"/>
      <c r="AL72" s="98"/>
      <c r="AM72" s="98"/>
      <c r="AN72" s="200" t="str">
        <f>M76-2 &amp; ":"</f>
        <v>118:</v>
      </c>
      <c r="AO72" s="200"/>
      <c r="AP72" s="201"/>
      <c r="AQ72" s="202"/>
      <c r="AR72" s="11"/>
      <c r="AS72" s="84"/>
    </row>
    <row r="73" spans="1:45" s="8" customFormat="1" ht="12.75" hidden="1" customHeight="1" x14ac:dyDescent="0.2">
      <c r="A73" s="5"/>
      <c r="B73" s="16">
        <f>IF(LEN(X73)&gt;1, 1,0)</f>
        <v>1</v>
      </c>
      <c r="C73" s="16">
        <f>IF(AB73&gt;0,1,0)</f>
        <v>0</v>
      </c>
      <c r="D73" s="16">
        <f>IF(AND(B73=1, C73=0), 1, 0)</f>
        <v>1</v>
      </c>
      <c r="E73" s="16">
        <f>IF(AND(B73=1, C73=1), 1, 0)</f>
        <v>0</v>
      </c>
      <c r="F73" s="16">
        <f>IF(AND(B73=0, C73=1), 1, 0)</f>
        <v>0</v>
      </c>
      <c r="G73" s="107">
        <f>B73*AB73</f>
        <v>0</v>
      </c>
      <c r="H73" s="5"/>
      <c r="I73" s="7" t="str">
        <f>VLOOKUP(I72, Definition!$A$17:$P$29, 4,FALSE)</f>
        <v>G503S</v>
      </c>
      <c r="J73" s="4">
        <f>J72</f>
        <v>0</v>
      </c>
      <c r="K73" s="78"/>
      <c r="L73" s="11"/>
      <c r="M73" s="90" t="str">
        <f>VLOOKUP(I72, Definition!$A$17:$P$29, 10,FALSE)</f>
        <v/>
      </c>
      <c r="N73" s="49"/>
      <c r="O73" s="49"/>
      <c r="P73" s="49"/>
      <c r="Q73" s="49"/>
      <c r="R73" s="49"/>
      <c r="S73" s="49"/>
      <c r="T73" s="49"/>
      <c r="U73" s="49"/>
      <c r="V73" s="103"/>
      <c r="X73" s="51" t="str">
        <f>IF(LEN(VLOOKUP(I72, Definition!$A$17:$P$29, 15,FALSE))&gt;1, VLOOKUP(I72, Definition!$A$17:$P$29, 15,FALSE) &amp; ":", "")</f>
        <v>liegend:</v>
      </c>
      <c r="Y73" s="88"/>
      <c r="Z73" s="88"/>
      <c r="AA73" s="94"/>
      <c r="AB73" s="194"/>
      <c r="AC73" s="195"/>
      <c r="AD73" s="152" t="str">
        <f>IF(B76&gt;=2, "  (" &amp; M76/B76+1 &amp; "-" &amp; M76/B76*2 &amp; ")","")</f>
        <v xml:space="preserve">  (41-80)</v>
      </c>
      <c r="AH73" s="99"/>
      <c r="AI73" s="21"/>
      <c r="AJ73" s="21"/>
      <c r="AK73" s="21"/>
      <c r="AL73" s="21"/>
      <c r="AM73" s="21"/>
      <c r="AN73" s="200" t="str">
        <f>M76-1 &amp; ":"</f>
        <v>119:</v>
      </c>
      <c r="AO73" s="200"/>
      <c r="AP73" s="201"/>
      <c r="AQ73" s="202"/>
      <c r="AR73" s="11"/>
      <c r="AS73" s="84"/>
    </row>
    <row r="74" spans="1:45" ht="12.75" hidden="1" customHeight="1" x14ac:dyDescent="0.2">
      <c r="A74" s="2"/>
      <c r="B74" s="16">
        <f>IF(LEN(X74)&gt;1, 1,0)</f>
        <v>1</v>
      </c>
      <c r="C74" s="16">
        <f>IF(AB74&gt;0,1,0)</f>
        <v>0</v>
      </c>
      <c r="D74" s="16">
        <f>IF(AND(B74=1, C74=0), 1, 0)</f>
        <v>1</v>
      </c>
      <c r="E74" s="16">
        <f>IF(AND(B74=1, C74=1), 1, 0)</f>
        <v>0</v>
      </c>
      <c r="F74" s="16">
        <f>IF(AND(B74=0, C74=1), 1, 0)</f>
        <v>0</v>
      </c>
      <c r="G74" s="107">
        <f>B74*AB74</f>
        <v>0</v>
      </c>
      <c r="H74" s="2"/>
      <c r="I74" s="2"/>
      <c r="J74" s="4">
        <f>J72</f>
        <v>0</v>
      </c>
      <c r="K74" s="79"/>
      <c r="M74" s="104"/>
      <c r="N74" s="65"/>
      <c r="O74" s="49"/>
      <c r="P74" s="49"/>
      <c r="Q74" s="49"/>
      <c r="R74" s="49"/>
      <c r="S74" s="49"/>
      <c r="T74" s="49"/>
      <c r="U74" s="49"/>
      <c r="V74" s="105"/>
      <c r="X74" s="51" t="str">
        <f>IF(LEN(VLOOKUP(I72, Definition!$A$17:$P$29, 16,FALSE))&gt;1, VLOOKUP(I72, Definition!$A$17:$P$29, 16,FALSE) &amp; ":", "")</f>
        <v>stehend:</v>
      </c>
      <c r="Y74" s="88"/>
      <c r="Z74" s="88"/>
      <c r="AA74" s="15"/>
      <c r="AB74" s="194"/>
      <c r="AC74" s="195"/>
      <c r="AD74" s="160" t="str">
        <f>IF(B76&gt;=3, "  (" &amp; M76/B76*2+1 &amp; "-" &amp; M76/B76*3 &amp; ")","")</f>
        <v xml:space="preserve">  (81-120)</v>
      </c>
      <c r="AH74" s="100"/>
      <c r="AI74" s="93"/>
      <c r="AJ74" s="101"/>
      <c r="AK74" s="101"/>
      <c r="AL74" s="101"/>
      <c r="AM74" s="101"/>
      <c r="AN74" s="200" t="str">
        <f>M76 &amp; ":"</f>
        <v>120:</v>
      </c>
      <c r="AO74" s="200"/>
      <c r="AP74" s="201"/>
      <c r="AQ74" s="202"/>
      <c r="AS74" s="84"/>
    </row>
    <row r="75" spans="1:45" hidden="1" x14ac:dyDescent="0.2">
      <c r="A75" s="2"/>
      <c r="B75" s="2"/>
      <c r="C75" s="2"/>
      <c r="D75" s="2"/>
      <c r="E75" s="2"/>
      <c r="F75" s="2"/>
      <c r="H75" s="2"/>
      <c r="I75" s="180" t="s">
        <v>691</v>
      </c>
      <c r="J75" s="4">
        <f>J72</f>
        <v>0</v>
      </c>
      <c r="K75" s="79"/>
      <c r="M75" s="104"/>
      <c r="N75" s="65"/>
      <c r="O75" s="65"/>
      <c r="P75" s="65"/>
      <c r="Q75" s="65"/>
      <c r="R75" s="65"/>
      <c r="S75" s="65"/>
      <c r="T75" s="65"/>
      <c r="U75" s="65"/>
      <c r="V75" s="105"/>
      <c r="X75" s="2"/>
      <c r="Y75" s="2"/>
      <c r="Z75" s="2"/>
      <c r="AA75" s="2"/>
      <c r="AB75" s="2"/>
      <c r="AC75" s="2"/>
      <c r="AF75" s="2"/>
      <c r="AG75" s="2"/>
      <c r="AH75" s="2"/>
      <c r="AI75" s="2"/>
      <c r="AJ75" s="2"/>
      <c r="AK75" s="2"/>
      <c r="AL75" s="2"/>
      <c r="AM75" s="2"/>
      <c r="AS75" s="79"/>
    </row>
    <row r="76" spans="1:45" hidden="1" x14ac:dyDescent="0.2">
      <c r="A76" s="2"/>
      <c r="B76" s="149">
        <f>SUM(B72:B75)</f>
        <v>3</v>
      </c>
      <c r="C76" s="149">
        <f>SUM(C72:C75)</f>
        <v>0</v>
      </c>
      <c r="D76" s="2"/>
      <c r="E76" s="149">
        <f>IF(AND(B76&gt;0, B76=C76), 1, 0)</f>
        <v>0</v>
      </c>
      <c r="F76" s="2"/>
      <c r="G76" s="108">
        <f>SUM(G72:G75)</f>
        <v>0</v>
      </c>
      <c r="H76" s="2"/>
      <c r="I76" s="16" t="str">
        <f>IF(VLOOKUP(I72, Definition!$A$17:$P$29, 5,FALSE)="J", Texte!$B$37, Texte!$B$38)</f>
        <v>Nein</v>
      </c>
      <c r="J76" s="4">
        <f>J72</f>
        <v>0</v>
      </c>
      <c r="K76" s="79"/>
      <c r="M76" s="91">
        <f>VLOOKUP(I72, Definition!$A$17:$P$29, 12,FALSE)</f>
        <v>120</v>
      </c>
      <c r="N76" s="92" t="str">
        <f>Texte!$B$35 &amp; " / " &amp; Texte!$B$36 &amp; ": " &amp; I76</f>
        <v>Schüsse / Zehntelwertung: Nein</v>
      </c>
      <c r="O76" s="22"/>
      <c r="P76" s="22"/>
      <c r="Q76" s="22"/>
      <c r="R76" s="22"/>
      <c r="S76" s="22"/>
      <c r="T76" s="22"/>
      <c r="U76" s="22"/>
      <c r="V76" s="23"/>
      <c r="X76" s="51" t="str">
        <f>Texte!$B$40 &amp; ":"</f>
        <v>Schlussresultat:</v>
      </c>
      <c r="Y76" s="10"/>
      <c r="Z76" s="10"/>
      <c r="AA76" s="14"/>
      <c r="AB76" s="196">
        <f>G76</f>
        <v>0</v>
      </c>
      <c r="AC76" s="197"/>
      <c r="AH76" s="95" t="str">
        <f>Texte!$B$41 &amp; ":"</f>
        <v>Datum:</v>
      </c>
      <c r="AI76" s="10"/>
      <c r="AJ76" s="10"/>
      <c r="AK76" s="10"/>
      <c r="AL76" s="10"/>
      <c r="AM76" s="14"/>
      <c r="AN76" s="198"/>
      <c r="AO76" s="199"/>
      <c r="AP76" s="199"/>
      <c r="AQ76" s="191"/>
      <c r="AS76" s="79"/>
    </row>
    <row r="77" spans="1:45" ht="4.5" hidden="1" customHeight="1" x14ac:dyDescent="0.2">
      <c r="A77" s="2"/>
      <c r="B77" s="2"/>
      <c r="C77" s="2"/>
      <c r="D77" s="2"/>
      <c r="E77" s="2"/>
      <c r="F77" s="2"/>
      <c r="H77" s="2"/>
      <c r="I77" s="2"/>
      <c r="J77" s="4">
        <f>J72</f>
        <v>0</v>
      </c>
      <c r="K77" s="7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S77" s="79"/>
    </row>
    <row r="78" spans="1:45" ht="3" hidden="1" customHeight="1" x14ac:dyDescent="0.2">
      <c r="A78" s="2"/>
      <c r="B78" s="17"/>
      <c r="C78" s="17"/>
      <c r="D78" s="17"/>
      <c r="E78" s="17"/>
      <c r="F78" s="17"/>
      <c r="G78" s="17"/>
      <c r="H78" s="17"/>
      <c r="I78" s="17"/>
      <c r="J78" s="18">
        <f>J80</f>
        <v>0</v>
      </c>
      <c r="K78" s="79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S78" s="79"/>
    </row>
    <row r="79" spans="1:45" ht="4.5" hidden="1" customHeight="1" x14ac:dyDescent="0.2">
      <c r="A79" s="2"/>
      <c r="B79" s="2"/>
      <c r="C79" s="2"/>
      <c r="D79" s="2"/>
      <c r="E79" s="2"/>
      <c r="F79" s="2"/>
      <c r="H79" s="2"/>
      <c r="I79" s="2"/>
      <c r="J79" s="4">
        <f>J80</f>
        <v>0</v>
      </c>
      <c r="K79" s="7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S79" s="79"/>
    </row>
    <row r="80" spans="1:45" s="8" customFormat="1" ht="12.75" hidden="1" customHeight="1" x14ac:dyDescent="0.2">
      <c r="A80" s="5"/>
      <c r="B80" s="16">
        <f>IF(LEN(X80)&gt;1, 1,0)</f>
        <v>0</v>
      </c>
      <c r="C80" s="16">
        <f>IF(AB80&gt;0,1,0)</f>
        <v>0</v>
      </c>
      <c r="D80" s="16">
        <f>IF(AND(B80=1, C80=0), 1, 0)</f>
        <v>0</v>
      </c>
      <c r="E80" s="16">
        <f>IF(AND(B80=1, C80=1), 1, 0)</f>
        <v>0</v>
      </c>
      <c r="F80" s="16">
        <f>IF(AND(B80=0, C80=1), 1, 0)</f>
        <v>0</v>
      </c>
      <c r="G80" s="107">
        <f>B80*AB80</f>
        <v>0</v>
      </c>
      <c r="H80" s="5"/>
      <c r="I80" s="142">
        <v>6</v>
      </c>
      <c r="J80" s="4">
        <f>VLOOKUP(I80, Definition!$A$17:$P$29, 2,FALSE)</f>
        <v>0</v>
      </c>
      <c r="K80" s="78"/>
      <c r="L80" s="11"/>
      <c r="M80" s="41" t="str">
        <f>VLOOKUP(I80, Definition!$A$17:$P$29, 9,FALSE)</f>
        <v/>
      </c>
      <c r="N80" s="89"/>
      <c r="O80" s="89"/>
      <c r="P80" s="89"/>
      <c r="Q80" s="89"/>
      <c r="R80" s="89"/>
      <c r="S80" s="89"/>
      <c r="T80" s="89"/>
      <c r="U80" s="89"/>
      <c r="V80" s="183" t="str">
        <f>I80 &amp; " - " &amp; I81</f>
        <v>6 - 0</v>
      </c>
      <c r="X80" s="87" t="str">
        <f>IF(LEN(VLOOKUP(I80, Definition!$A$17:$P$29, 14,FALSE))&gt;1, VLOOKUP(I80, Definition!$A$17:$P$29, 14,FALSE) &amp; ":", "")</f>
        <v/>
      </c>
      <c r="Y80" s="88"/>
      <c r="Z80" s="88"/>
      <c r="AA80" s="94"/>
      <c r="AB80" s="194"/>
      <c r="AC80" s="195"/>
      <c r="AD80" s="152" t="str">
        <f>IF(B84&gt;=1, "  (1-"&amp; M84/B84 &amp; ")","")</f>
        <v/>
      </c>
      <c r="AH80" s="96" t="str">
        <f>Texte!$B$39 &amp; ":"</f>
        <v>die letzten 3 Schüsse:</v>
      </c>
      <c r="AI80" s="97"/>
      <c r="AJ80" s="98"/>
      <c r="AK80" s="98"/>
      <c r="AL80" s="98"/>
      <c r="AM80" s="98"/>
      <c r="AN80" s="200" t="e">
        <f>M84-2 &amp; ":"</f>
        <v>#VALUE!</v>
      </c>
      <c r="AO80" s="200"/>
      <c r="AP80" s="201"/>
      <c r="AQ80" s="202"/>
      <c r="AR80" s="11"/>
      <c r="AS80" s="84"/>
    </row>
    <row r="81" spans="1:45" s="8" customFormat="1" ht="12.75" hidden="1" customHeight="1" x14ac:dyDescent="0.2">
      <c r="A81" s="5"/>
      <c r="B81" s="16">
        <f>IF(LEN(X81)&gt;1, 1,0)</f>
        <v>0</v>
      </c>
      <c r="C81" s="16">
        <f>IF(AB81&gt;0,1,0)</f>
        <v>0</v>
      </c>
      <c r="D81" s="16">
        <f>IF(AND(B81=1, C81=0), 1, 0)</f>
        <v>0</v>
      </c>
      <c r="E81" s="16">
        <f>IF(AND(B81=1, C81=1), 1, 0)</f>
        <v>0</v>
      </c>
      <c r="F81" s="16">
        <f>IF(AND(B81=0, C81=1), 1, 0)</f>
        <v>0</v>
      </c>
      <c r="G81" s="107">
        <f>B81*AB81</f>
        <v>0</v>
      </c>
      <c r="H81" s="5"/>
      <c r="I81" s="7">
        <f>VLOOKUP(I80, Definition!$A$17:$P$29, 4,FALSE)</f>
        <v>0</v>
      </c>
      <c r="J81" s="4">
        <f>J80</f>
        <v>0</v>
      </c>
      <c r="K81" s="78"/>
      <c r="L81" s="11"/>
      <c r="M81" s="90" t="str">
        <f>VLOOKUP(I80, Definition!$A$17:$P$29, 10,FALSE)</f>
        <v/>
      </c>
      <c r="N81" s="49"/>
      <c r="O81" s="49"/>
      <c r="P81" s="49"/>
      <c r="Q81" s="49"/>
      <c r="R81" s="49"/>
      <c r="S81" s="49"/>
      <c r="T81" s="49"/>
      <c r="U81" s="49"/>
      <c r="V81" s="103"/>
      <c r="X81" s="51" t="str">
        <f>IF(LEN(VLOOKUP(I80, Definition!$A$17:$P$29, 15,FALSE))&gt;1, VLOOKUP(I80, Definition!$A$17:$P$29, 15,FALSE) &amp; ":", "")</f>
        <v/>
      </c>
      <c r="Y81" s="88"/>
      <c r="Z81" s="88"/>
      <c r="AA81" s="94"/>
      <c r="AB81" s="194"/>
      <c r="AC81" s="195"/>
      <c r="AD81" s="152" t="str">
        <f>IF(B84&gt;=2, "  (" &amp; M84/B84+1 &amp; "-" &amp; M84/B84*2 &amp; ")","")</f>
        <v/>
      </c>
      <c r="AH81" s="99"/>
      <c r="AI81" s="21"/>
      <c r="AJ81" s="21"/>
      <c r="AK81" s="21"/>
      <c r="AL81" s="21"/>
      <c r="AM81" s="21"/>
      <c r="AN81" s="200" t="e">
        <f>M84-1 &amp; ":"</f>
        <v>#VALUE!</v>
      </c>
      <c r="AO81" s="200"/>
      <c r="AP81" s="201"/>
      <c r="AQ81" s="202"/>
      <c r="AR81" s="11"/>
      <c r="AS81" s="84"/>
    </row>
    <row r="82" spans="1:45" ht="12.75" hidden="1" customHeight="1" x14ac:dyDescent="0.2">
      <c r="A82" s="2"/>
      <c r="B82" s="16">
        <f>IF(LEN(X82)&gt;1, 1,0)</f>
        <v>0</v>
      </c>
      <c r="C82" s="16">
        <f>IF(AB82&gt;0,1,0)</f>
        <v>0</v>
      </c>
      <c r="D82" s="16">
        <f>IF(AND(B82=1, C82=0), 1, 0)</f>
        <v>0</v>
      </c>
      <c r="E82" s="16">
        <f>IF(AND(B82=1, C82=1), 1, 0)</f>
        <v>0</v>
      </c>
      <c r="F82" s="16">
        <f>IF(AND(B82=0, C82=1), 1, 0)</f>
        <v>0</v>
      </c>
      <c r="G82" s="107">
        <f>B82*AB82</f>
        <v>0</v>
      </c>
      <c r="H82" s="2"/>
      <c r="I82" s="2"/>
      <c r="J82" s="4">
        <f>J80</f>
        <v>0</v>
      </c>
      <c r="K82" s="79"/>
      <c r="M82" s="104"/>
      <c r="N82" s="65"/>
      <c r="O82" s="49"/>
      <c r="P82" s="49"/>
      <c r="Q82" s="49"/>
      <c r="R82" s="49"/>
      <c r="S82" s="49"/>
      <c r="T82" s="49"/>
      <c r="U82" s="49"/>
      <c r="V82" s="105"/>
      <c r="X82" s="51" t="str">
        <f>IF(LEN(VLOOKUP(I80, Definition!$A$17:$P$29, 16,FALSE))&gt;1, VLOOKUP(I80, Definition!$A$17:$P$29, 16,FALSE) &amp; ":", "")</f>
        <v/>
      </c>
      <c r="Y82" s="88"/>
      <c r="Z82" s="88"/>
      <c r="AA82" s="15"/>
      <c r="AB82" s="194"/>
      <c r="AC82" s="195"/>
      <c r="AD82" s="160" t="str">
        <f>IF(B84&gt;=3, "  (" &amp; M84/B84*2+1 &amp; "-" &amp; M84/B84*3 &amp; ")","")</f>
        <v/>
      </c>
      <c r="AH82" s="100"/>
      <c r="AI82" s="93"/>
      <c r="AJ82" s="101"/>
      <c r="AK82" s="101"/>
      <c r="AL82" s="101"/>
      <c r="AM82" s="101"/>
      <c r="AN82" s="200" t="str">
        <f>M84 &amp; ":"</f>
        <v>:</v>
      </c>
      <c r="AO82" s="200"/>
      <c r="AP82" s="201"/>
      <c r="AQ82" s="202"/>
      <c r="AS82" s="84"/>
    </row>
    <row r="83" spans="1:45" hidden="1" x14ac:dyDescent="0.2">
      <c r="A83" s="2"/>
      <c r="B83" s="2"/>
      <c r="C83" s="2"/>
      <c r="D83" s="2"/>
      <c r="E83" s="2"/>
      <c r="F83" s="2"/>
      <c r="H83" s="2"/>
      <c r="I83" s="180" t="s">
        <v>691</v>
      </c>
      <c r="J83" s="4">
        <f>J80</f>
        <v>0</v>
      </c>
      <c r="K83" s="79"/>
      <c r="M83" s="104"/>
      <c r="N83" s="65"/>
      <c r="O83" s="65"/>
      <c r="P83" s="65"/>
      <c r="Q83" s="65"/>
      <c r="R83" s="65"/>
      <c r="S83" s="65"/>
      <c r="T83" s="65"/>
      <c r="U83" s="65"/>
      <c r="V83" s="105"/>
      <c r="X83" s="2"/>
      <c r="Y83" s="2"/>
      <c r="Z83" s="2"/>
      <c r="AA83" s="2"/>
      <c r="AB83" s="2"/>
      <c r="AC83" s="2"/>
      <c r="AF83" s="2"/>
      <c r="AG83" s="2"/>
      <c r="AH83" s="2"/>
      <c r="AI83" s="2"/>
      <c r="AJ83" s="2"/>
      <c r="AK83" s="2"/>
      <c r="AL83" s="2"/>
      <c r="AM83" s="2"/>
      <c r="AS83" s="79"/>
    </row>
    <row r="84" spans="1:45" hidden="1" x14ac:dyDescent="0.2">
      <c r="A84" s="2"/>
      <c r="B84" s="149">
        <f>SUM(B80:B83)</f>
        <v>0</v>
      </c>
      <c r="C84" s="149">
        <f>SUM(C80:C83)</f>
        <v>0</v>
      </c>
      <c r="D84" s="2"/>
      <c r="E84" s="149">
        <f>IF(AND(B84&gt;0, B84=C84), 1, 0)</f>
        <v>0</v>
      </c>
      <c r="F84" s="2"/>
      <c r="G84" s="108">
        <f>SUM(G80:G83)</f>
        <v>0</v>
      </c>
      <c r="H84" s="2"/>
      <c r="I84" s="16" t="str">
        <f>IF(VLOOKUP(I80, Definition!$A$17:$P$29, 5,FALSE)="J", Texte!$B$37, Texte!$B$38)</f>
        <v>Nein</v>
      </c>
      <c r="J84" s="4">
        <f>J80</f>
        <v>0</v>
      </c>
      <c r="K84" s="79"/>
      <c r="M84" s="91" t="str">
        <f>VLOOKUP(I80, Definition!$A$17:$P$29, 12,FALSE)</f>
        <v/>
      </c>
      <c r="N84" s="92" t="str">
        <f>Texte!$B$35 &amp; " / " &amp; Texte!$B$36 &amp; ": " &amp; I84</f>
        <v>Schüsse / Zehntelwertung: Nein</v>
      </c>
      <c r="O84" s="22"/>
      <c r="P84" s="22"/>
      <c r="Q84" s="22"/>
      <c r="R84" s="22"/>
      <c r="S84" s="22"/>
      <c r="T84" s="22"/>
      <c r="U84" s="22"/>
      <c r="V84" s="23"/>
      <c r="X84" s="51" t="str">
        <f>Texte!$B$40 &amp; ":"</f>
        <v>Schlussresultat:</v>
      </c>
      <c r="Y84" s="10"/>
      <c r="Z84" s="10"/>
      <c r="AA84" s="14"/>
      <c r="AB84" s="196">
        <f>G84</f>
        <v>0</v>
      </c>
      <c r="AC84" s="197"/>
      <c r="AH84" s="95" t="str">
        <f>Texte!$B$41 &amp; ":"</f>
        <v>Datum:</v>
      </c>
      <c r="AI84" s="10"/>
      <c r="AJ84" s="10"/>
      <c r="AK84" s="10"/>
      <c r="AL84" s="10"/>
      <c r="AM84" s="14"/>
      <c r="AN84" s="198"/>
      <c r="AO84" s="199"/>
      <c r="AP84" s="199"/>
      <c r="AQ84" s="191"/>
      <c r="AS84" s="79"/>
    </row>
    <row r="85" spans="1:45" ht="4.5" hidden="1" customHeight="1" x14ac:dyDescent="0.2">
      <c r="A85" s="2"/>
      <c r="B85" s="2"/>
      <c r="C85" s="2"/>
      <c r="D85" s="2"/>
      <c r="E85" s="2"/>
      <c r="F85" s="2"/>
      <c r="H85" s="2"/>
      <c r="I85" s="2"/>
      <c r="J85" s="4">
        <f>J80</f>
        <v>0</v>
      </c>
      <c r="K85" s="7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S85" s="79"/>
    </row>
    <row r="86" spans="1:45" ht="3" customHeight="1" x14ac:dyDescent="0.2">
      <c r="A86" s="2"/>
      <c r="B86" s="17"/>
      <c r="C86" s="17"/>
      <c r="D86" s="17"/>
      <c r="E86" s="17"/>
      <c r="F86" s="17"/>
      <c r="G86" s="17"/>
      <c r="H86" s="17"/>
      <c r="I86" s="17"/>
      <c r="J86" s="18" t="str">
        <f>J88</f>
        <v>J</v>
      </c>
      <c r="K86" s="79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S86" s="79"/>
    </row>
    <row r="87" spans="1:45" ht="4.5" customHeight="1" x14ac:dyDescent="0.2">
      <c r="A87" s="2"/>
      <c r="B87" s="2"/>
      <c r="C87" s="2"/>
      <c r="D87" s="2"/>
      <c r="E87" s="2"/>
      <c r="F87" s="2"/>
      <c r="H87" s="2"/>
      <c r="I87" s="2"/>
      <c r="J87" s="4" t="str">
        <f>J88</f>
        <v>J</v>
      </c>
      <c r="K87" s="7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S87" s="79"/>
    </row>
    <row r="88" spans="1:45" s="8" customFormat="1" ht="12.75" customHeight="1" x14ac:dyDescent="0.2">
      <c r="A88" s="5"/>
      <c r="B88" s="16">
        <f>IF(LEN(X88)&gt;1, 1,0)</f>
        <v>1</v>
      </c>
      <c r="C88" s="16">
        <f>IF(AB88&gt;0,1,0)</f>
        <v>0</v>
      </c>
      <c r="D88" s="16">
        <f>IF(AND(B88=1, C88=0), 1, 0)</f>
        <v>1</v>
      </c>
      <c r="E88" s="16">
        <f>IF(AND(B88=1, C88=1), 1, 0)</f>
        <v>0</v>
      </c>
      <c r="F88" s="16">
        <f>IF(AND(B88=0, C88=1), 1, 0)</f>
        <v>0</v>
      </c>
      <c r="G88" s="107">
        <f>B88*AB88</f>
        <v>0</v>
      </c>
      <c r="H88" s="5"/>
      <c r="I88" s="142">
        <v>7</v>
      </c>
      <c r="J88" s="4" t="str">
        <f>VLOOKUP(I88, Definition!$A$17:$P$29, 2,FALSE)</f>
        <v>J</v>
      </c>
      <c r="K88" s="78"/>
      <c r="L88" s="11"/>
      <c r="M88" s="41" t="str">
        <f>VLOOKUP(I88, Definition!$A$17:$P$29, 9,FALSE)</f>
        <v>Pistole 10m</v>
      </c>
      <c r="N88" s="89"/>
      <c r="O88" s="89"/>
      <c r="P88" s="89"/>
      <c r="Q88" s="89"/>
      <c r="R88" s="89"/>
      <c r="S88" s="89"/>
      <c r="T88" s="89"/>
      <c r="U88" s="89"/>
      <c r="V88" s="183" t="str">
        <f>I88 &amp; " - " &amp; I89</f>
        <v>7 - P10</v>
      </c>
      <c r="X88" s="87" t="str">
        <f>IF(LEN(VLOOKUP(I88, Definition!$A$17:$P$29, 14,FALSE))&gt;1, VLOOKUP(I88, Definition!$A$17:$P$29, 14,FALSE) &amp; ":", "")</f>
        <v>P1:</v>
      </c>
      <c r="Y88" s="88"/>
      <c r="Z88" s="88"/>
      <c r="AA88" s="94"/>
      <c r="AB88" s="226"/>
      <c r="AC88" s="227"/>
      <c r="AD88" s="152" t="str">
        <f>IF(B92&gt;=1, "  (1-"&amp; M92/B92 &amp; ")","")</f>
        <v xml:space="preserve">  (1-60)</v>
      </c>
      <c r="AH88" s="96" t="str">
        <f>Texte!$B$39 &amp; ":"</f>
        <v>die letzten 3 Schüsse:</v>
      </c>
      <c r="AI88" s="97"/>
      <c r="AJ88" s="98"/>
      <c r="AK88" s="98"/>
      <c r="AL88" s="98"/>
      <c r="AM88" s="98"/>
      <c r="AN88" s="200" t="str">
        <f>M92-2 &amp; ":"</f>
        <v>58:</v>
      </c>
      <c r="AO88" s="200"/>
      <c r="AP88" s="220"/>
      <c r="AQ88" s="221"/>
      <c r="AR88" s="11"/>
      <c r="AS88" s="84"/>
    </row>
    <row r="89" spans="1:45" s="8" customFormat="1" ht="12.75" customHeight="1" x14ac:dyDescent="0.2">
      <c r="A89" s="5"/>
      <c r="B89" s="16">
        <f>IF(LEN(X89)&gt;1, 1,0)</f>
        <v>0</v>
      </c>
      <c r="C89" s="16">
        <f>IF(AB89&gt;0,1,0)</f>
        <v>0</v>
      </c>
      <c r="D89" s="16">
        <f>IF(AND(B89=1, C89=0), 1, 0)</f>
        <v>0</v>
      </c>
      <c r="E89" s="16">
        <f>IF(AND(B89=1, C89=1), 1, 0)</f>
        <v>0</v>
      </c>
      <c r="F89" s="16">
        <f>IF(AND(B89=0, C89=1), 1, 0)</f>
        <v>0</v>
      </c>
      <c r="G89" s="107">
        <f>B89*AB89</f>
        <v>0</v>
      </c>
      <c r="H89" s="5"/>
      <c r="I89" s="7" t="str">
        <f>VLOOKUP(I88, Definition!$A$17:$P$29, 4,FALSE)</f>
        <v>P10</v>
      </c>
      <c r="J89" s="4" t="str">
        <f>J88</f>
        <v>J</v>
      </c>
      <c r="K89" s="78"/>
      <c r="L89" s="11"/>
      <c r="M89" s="90" t="str">
        <f>VLOOKUP(I88, Definition!$A$17:$P$29, 10,FALSE)</f>
        <v/>
      </c>
      <c r="N89" s="49"/>
      <c r="O89" s="49"/>
      <c r="P89" s="49"/>
      <c r="Q89" s="49"/>
      <c r="R89" s="49"/>
      <c r="S89" s="49"/>
      <c r="T89" s="49"/>
      <c r="U89" s="49"/>
      <c r="V89" s="103"/>
      <c r="X89" s="51" t="str">
        <f>IF(LEN(VLOOKUP(I88, Definition!$A$17:$P$29, 15,FALSE))&gt;1, VLOOKUP(I88, Definition!$A$17:$P$29, 15,FALSE) &amp; ":", "")</f>
        <v/>
      </c>
      <c r="Y89" s="88"/>
      <c r="Z89" s="88"/>
      <c r="AA89" s="94"/>
      <c r="AB89" s="226"/>
      <c r="AC89" s="227"/>
      <c r="AD89" s="152" t="str">
        <f>IF(B92&gt;=2, "  (" &amp; M92/B92+1 &amp; "-" &amp; M92/B92*2 &amp; ")","")</f>
        <v/>
      </c>
      <c r="AH89" s="99"/>
      <c r="AI89" s="21"/>
      <c r="AJ89" s="21"/>
      <c r="AK89" s="21"/>
      <c r="AL89" s="21"/>
      <c r="AM89" s="21"/>
      <c r="AN89" s="200" t="str">
        <f>M92-1 &amp; ":"</f>
        <v>59:</v>
      </c>
      <c r="AO89" s="200"/>
      <c r="AP89" s="220"/>
      <c r="AQ89" s="221"/>
      <c r="AR89" s="11"/>
      <c r="AS89" s="84"/>
    </row>
    <row r="90" spans="1:45" ht="12.75" customHeight="1" x14ac:dyDescent="0.2">
      <c r="A90" s="2"/>
      <c r="B90" s="16">
        <f>IF(LEN(X90)&gt;1, 1,0)</f>
        <v>0</v>
      </c>
      <c r="C90" s="16">
        <f>IF(AB90&gt;0,1,0)</f>
        <v>0</v>
      </c>
      <c r="D90" s="16">
        <f>IF(AND(B90=1, C90=0), 1, 0)</f>
        <v>0</v>
      </c>
      <c r="E90" s="16">
        <f>IF(AND(B90=1, C90=1), 1, 0)</f>
        <v>0</v>
      </c>
      <c r="F90" s="16">
        <f>IF(AND(B90=0, C90=1), 1, 0)</f>
        <v>0</v>
      </c>
      <c r="G90" s="107">
        <f>B90*AB90</f>
        <v>0</v>
      </c>
      <c r="H90" s="2"/>
      <c r="I90" s="2"/>
      <c r="J90" s="4" t="str">
        <f>J88</f>
        <v>J</v>
      </c>
      <c r="K90" s="79"/>
      <c r="M90" s="104"/>
      <c r="N90" s="65"/>
      <c r="O90" s="49"/>
      <c r="P90" s="49"/>
      <c r="Q90" s="49"/>
      <c r="R90" s="49"/>
      <c r="S90" s="49"/>
      <c r="T90" s="49"/>
      <c r="U90" s="49"/>
      <c r="V90" s="105"/>
      <c r="X90" s="51" t="str">
        <f>IF(LEN(VLOOKUP(I88, Definition!$A$17:$P$29, 16,FALSE))&gt;1, VLOOKUP(I88, Definition!$A$17:$P$29, 16,FALSE) &amp; ":", "")</f>
        <v/>
      </c>
      <c r="Y90" s="88"/>
      <c r="Z90" s="88"/>
      <c r="AA90" s="15"/>
      <c r="AB90" s="226"/>
      <c r="AC90" s="227"/>
      <c r="AD90" s="160" t="str">
        <f>IF(B92&gt;=3, "  (" &amp; M92/B92*2+1 &amp; "-" &amp; M92/B92*3 &amp; ")","")</f>
        <v/>
      </c>
      <c r="AH90" s="100"/>
      <c r="AI90" s="93"/>
      <c r="AJ90" s="101"/>
      <c r="AK90" s="101"/>
      <c r="AL90" s="101"/>
      <c r="AM90" s="101"/>
      <c r="AN90" s="200" t="str">
        <f>M92 &amp; ":"</f>
        <v>60:</v>
      </c>
      <c r="AO90" s="200"/>
      <c r="AP90" s="220"/>
      <c r="AQ90" s="221"/>
      <c r="AS90" s="84"/>
    </row>
    <row r="91" spans="1:45" x14ac:dyDescent="0.2">
      <c r="A91" s="2"/>
      <c r="B91" s="2"/>
      <c r="C91" s="2"/>
      <c r="D91" s="2"/>
      <c r="E91" s="2"/>
      <c r="F91" s="2"/>
      <c r="H91" s="2"/>
      <c r="I91" s="180" t="s">
        <v>691</v>
      </c>
      <c r="J91" s="4" t="str">
        <f>J88</f>
        <v>J</v>
      </c>
      <c r="K91" s="79"/>
      <c r="M91" s="104"/>
      <c r="N91" s="65"/>
      <c r="O91" s="65"/>
      <c r="P91" s="65"/>
      <c r="Q91" s="65"/>
      <c r="R91" s="65"/>
      <c r="S91" s="65"/>
      <c r="T91" s="65"/>
      <c r="U91" s="65"/>
      <c r="V91" s="105"/>
      <c r="X91" s="2"/>
      <c r="Y91" s="2"/>
      <c r="Z91" s="2"/>
      <c r="AA91" s="2"/>
      <c r="AB91" s="2"/>
      <c r="AC91" s="2"/>
      <c r="AF91" s="2"/>
      <c r="AG91" s="2"/>
      <c r="AH91" s="2"/>
      <c r="AI91" s="2"/>
      <c r="AJ91" s="2"/>
      <c r="AK91" s="2"/>
      <c r="AL91" s="2"/>
      <c r="AM91" s="2"/>
      <c r="AS91" s="79"/>
    </row>
    <row r="92" spans="1:45" x14ac:dyDescent="0.2">
      <c r="A92" s="2"/>
      <c r="B92" s="149">
        <f>SUM(B88:B91)</f>
        <v>1</v>
      </c>
      <c r="C92" s="149">
        <f>SUM(C88:C91)</f>
        <v>0</v>
      </c>
      <c r="D92" s="2"/>
      <c r="E92" s="149">
        <f>IF(AND(B92&gt;0, B92=C92), 1, 0)</f>
        <v>0</v>
      </c>
      <c r="F92" s="2"/>
      <c r="G92" s="108">
        <f>SUM(G88:G91)</f>
        <v>0</v>
      </c>
      <c r="H92" s="2"/>
      <c r="I92" s="16" t="str">
        <f>IF(VLOOKUP(I88, Definition!$A$17:$P$29, 5,FALSE)="J", Texte!$B$37, Texte!$B$38)</f>
        <v>Nein</v>
      </c>
      <c r="J92" s="4" t="str">
        <f>J88</f>
        <v>J</v>
      </c>
      <c r="K92" s="79"/>
      <c r="M92" s="91">
        <f>VLOOKUP(I88, Definition!$A$17:$P$29, 12,FALSE)</f>
        <v>60</v>
      </c>
      <c r="N92" s="92" t="str">
        <f>Texte!$B$35 &amp; " / " &amp; Texte!$B$36 &amp; ": " &amp; I92</f>
        <v>Schüsse / Zehntelwertung: Nein</v>
      </c>
      <c r="O92" s="22"/>
      <c r="P92" s="22"/>
      <c r="Q92" s="22"/>
      <c r="R92" s="22"/>
      <c r="S92" s="22"/>
      <c r="T92" s="22"/>
      <c r="U92" s="22"/>
      <c r="V92" s="179"/>
      <c r="X92" s="51" t="str">
        <f>Texte!$B$40 &amp; ":"</f>
        <v>Schlussresultat:</v>
      </c>
      <c r="Y92" s="10"/>
      <c r="Z92" s="10"/>
      <c r="AA92" s="14"/>
      <c r="AB92" s="228">
        <f>G92</f>
        <v>0</v>
      </c>
      <c r="AC92" s="229"/>
      <c r="AH92" s="95" t="str">
        <f>Texte!$B$41 &amp; ":"</f>
        <v>Datum:</v>
      </c>
      <c r="AI92" s="10"/>
      <c r="AJ92" s="10"/>
      <c r="AK92" s="10"/>
      <c r="AL92" s="10"/>
      <c r="AM92" s="14"/>
      <c r="AN92" s="198"/>
      <c r="AO92" s="199"/>
      <c r="AP92" s="199"/>
      <c r="AQ92" s="191"/>
      <c r="AS92" s="79"/>
    </row>
    <row r="93" spans="1:45" ht="4.5" customHeight="1" x14ac:dyDescent="0.2">
      <c r="A93" s="2"/>
      <c r="B93" s="2"/>
      <c r="C93" s="2"/>
      <c r="D93" s="2"/>
      <c r="E93" s="2"/>
      <c r="F93" s="2"/>
      <c r="H93" s="2"/>
      <c r="I93" s="2"/>
      <c r="J93" s="4" t="str">
        <f>J88</f>
        <v>J</v>
      </c>
      <c r="K93" s="7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S93" s="79"/>
    </row>
    <row r="94" spans="1:45" ht="3" customHeight="1" x14ac:dyDescent="0.2">
      <c r="A94" s="2"/>
      <c r="B94" s="17"/>
      <c r="C94" s="17"/>
      <c r="D94" s="17"/>
      <c r="E94" s="17"/>
      <c r="F94" s="17"/>
      <c r="G94" s="17"/>
      <c r="H94" s="17"/>
      <c r="I94" s="17"/>
      <c r="J94" s="18" t="str">
        <f>J96</f>
        <v>J</v>
      </c>
      <c r="K94" s="79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S94" s="79"/>
    </row>
    <row r="95" spans="1:45" ht="4.5" customHeight="1" x14ac:dyDescent="0.2">
      <c r="A95" s="2"/>
      <c r="B95" s="2"/>
      <c r="C95" s="2"/>
      <c r="D95" s="2"/>
      <c r="E95" s="2"/>
      <c r="F95" s="2"/>
      <c r="H95" s="2"/>
      <c r="I95" s="2"/>
      <c r="J95" s="4" t="str">
        <f>J96</f>
        <v>J</v>
      </c>
      <c r="K95" s="7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S95" s="79"/>
    </row>
    <row r="96" spans="1:45" s="8" customFormat="1" ht="12.75" customHeight="1" x14ac:dyDescent="0.2">
      <c r="A96" s="5"/>
      <c r="B96" s="16">
        <f>IF(LEN(X96)&gt;1, 1,0)</f>
        <v>1</v>
      </c>
      <c r="C96" s="16">
        <f>IF(AB96&gt;0,1,0)</f>
        <v>0</v>
      </c>
      <c r="D96" s="16">
        <f>IF(AND(B96=1, C96=0), 1, 0)</f>
        <v>1</v>
      </c>
      <c r="E96" s="16">
        <f>IF(AND(B96=1, C96=1), 1, 0)</f>
        <v>0</v>
      </c>
      <c r="F96" s="16">
        <f>IF(AND(B96=0, C96=1), 1, 0)</f>
        <v>0</v>
      </c>
      <c r="G96" s="107">
        <f>B96*AB96</f>
        <v>0</v>
      </c>
      <c r="H96" s="5"/>
      <c r="I96" s="142">
        <v>8</v>
      </c>
      <c r="J96" s="4" t="str">
        <f>VLOOKUP(I96, Definition!$A$17:$P$29, 2,FALSE)</f>
        <v>J</v>
      </c>
      <c r="K96" s="78"/>
      <c r="L96" s="11"/>
      <c r="M96" s="41" t="str">
        <f>VLOOKUP(I96, Definition!$A$17:$P$29, 9,FALSE)</f>
        <v>Pistole 10m</v>
      </c>
      <c r="N96" s="89"/>
      <c r="O96" s="89"/>
      <c r="P96" s="89"/>
      <c r="Q96" s="89"/>
      <c r="R96" s="89"/>
      <c r="S96" s="89"/>
      <c r="T96" s="89"/>
      <c r="U96" s="89"/>
      <c r="V96" s="183" t="str">
        <f>I96 &amp; " - " &amp; I97</f>
        <v>8 - P10A</v>
      </c>
      <c r="X96" s="87" t="str">
        <f>IF(LEN(VLOOKUP(I96, Definition!$A$17:$P$29, 14,FALSE))&gt;1, VLOOKUP(I96, Definition!$A$17:$P$29, 14,FALSE) &amp; ":", "")</f>
        <v>P1:</v>
      </c>
      <c r="Y96" s="88"/>
      <c r="Z96" s="88"/>
      <c r="AA96" s="94"/>
      <c r="AB96" s="226"/>
      <c r="AC96" s="227"/>
      <c r="AD96" s="152" t="str">
        <f>IF(B100&gt;=1, "  (1-"&amp; M100/B100 &amp; ")","")</f>
        <v xml:space="preserve">  (1-30)</v>
      </c>
      <c r="AH96" s="96" t="str">
        <f>Texte!$B$39 &amp; ":"</f>
        <v>die letzten 3 Schüsse:</v>
      </c>
      <c r="AI96" s="97"/>
      <c r="AJ96" s="98"/>
      <c r="AK96" s="98"/>
      <c r="AL96" s="98"/>
      <c r="AM96" s="98"/>
      <c r="AN96" s="200" t="str">
        <f>M100-2 &amp; ":"</f>
        <v>28:</v>
      </c>
      <c r="AO96" s="200"/>
      <c r="AP96" s="220"/>
      <c r="AQ96" s="221"/>
      <c r="AR96" s="11"/>
      <c r="AS96" s="84"/>
    </row>
    <row r="97" spans="1:45" s="8" customFormat="1" ht="12.75" customHeight="1" x14ac:dyDescent="0.2">
      <c r="A97" s="5"/>
      <c r="B97" s="16">
        <f>IF(LEN(X97)&gt;1, 1,0)</f>
        <v>0</v>
      </c>
      <c r="C97" s="16">
        <f>IF(AB97&gt;0,1,0)</f>
        <v>0</v>
      </c>
      <c r="D97" s="16">
        <f>IF(AND(B97=1, C97=0), 1, 0)</f>
        <v>0</v>
      </c>
      <c r="E97" s="16">
        <f>IF(AND(B97=1, C97=1), 1, 0)</f>
        <v>0</v>
      </c>
      <c r="F97" s="16">
        <f>IF(AND(B97=0, C97=1), 1, 0)</f>
        <v>0</v>
      </c>
      <c r="G97" s="107">
        <f>B97*AB97</f>
        <v>0</v>
      </c>
      <c r="H97" s="5"/>
      <c r="I97" s="7" t="str">
        <f>VLOOKUP(I96, Definition!$A$17:$P$29, 4,FALSE)</f>
        <v>P10A</v>
      </c>
      <c r="J97" s="4" t="str">
        <f>J96</f>
        <v>J</v>
      </c>
      <c r="K97" s="78"/>
      <c r="L97" s="11"/>
      <c r="M97" s="90" t="str">
        <f>VLOOKUP(I96, Definition!$A$17:$P$29, 10,FALSE)</f>
        <v>Auflage</v>
      </c>
      <c r="N97" s="49"/>
      <c r="O97" s="49"/>
      <c r="P97" s="49"/>
      <c r="Q97" s="49"/>
      <c r="R97" s="49"/>
      <c r="S97" s="49"/>
      <c r="T97" s="49"/>
      <c r="U97" s="49"/>
      <c r="V97" s="103"/>
      <c r="X97" s="51" t="str">
        <f>IF(LEN(VLOOKUP(I96, Definition!$A$17:$P$29, 15,FALSE))&gt;1, VLOOKUP(I96, Definition!$A$17:$P$29, 15,FALSE) &amp; ":", "")</f>
        <v/>
      </c>
      <c r="Y97" s="88"/>
      <c r="Z97" s="88"/>
      <c r="AA97" s="94"/>
      <c r="AB97" s="226"/>
      <c r="AC97" s="227"/>
      <c r="AD97" s="152" t="str">
        <f>IF(B100&gt;=2, "  (" &amp; M100/B100+1 &amp; "-" &amp; M100/B100*2 &amp; ")","")</f>
        <v/>
      </c>
      <c r="AH97" s="99"/>
      <c r="AI97" s="21"/>
      <c r="AJ97" s="21"/>
      <c r="AK97" s="21"/>
      <c r="AL97" s="21"/>
      <c r="AM97" s="21"/>
      <c r="AN97" s="200" t="str">
        <f>M100-1 &amp; ":"</f>
        <v>29:</v>
      </c>
      <c r="AO97" s="200"/>
      <c r="AP97" s="220"/>
      <c r="AQ97" s="221"/>
      <c r="AR97" s="11"/>
      <c r="AS97" s="84"/>
    </row>
    <row r="98" spans="1:45" ht="12.75" customHeight="1" x14ac:dyDescent="0.2">
      <c r="A98" s="2"/>
      <c r="B98" s="16">
        <f>IF(LEN(X98)&gt;1, 1,0)</f>
        <v>0</v>
      </c>
      <c r="C98" s="16">
        <f>IF(AB98&gt;0,1,0)</f>
        <v>0</v>
      </c>
      <c r="D98" s="16">
        <f>IF(AND(B98=1, C98=0), 1, 0)</f>
        <v>0</v>
      </c>
      <c r="E98" s="16">
        <f>IF(AND(B98=1, C98=1), 1, 0)</f>
        <v>0</v>
      </c>
      <c r="F98" s="16">
        <f>IF(AND(B98=0, C98=1), 1, 0)</f>
        <v>0</v>
      </c>
      <c r="G98" s="107">
        <f>B98*AB98</f>
        <v>0</v>
      </c>
      <c r="H98" s="2"/>
      <c r="I98" s="2"/>
      <c r="J98" s="4" t="str">
        <f>J96</f>
        <v>J</v>
      </c>
      <c r="K98" s="79"/>
      <c r="M98" s="104"/>
      <c r="N98" s="65"/>
      <c r="O98" s="49"/>
      <c r="P98" s="49"/>
      <c r="Q98" s="49"/>
      <c r="R98" s="49"/>
      <c r="S98" s="49"/>
      <c r="T98" s="49"/>
      <c r="U98" s="49"/>
      <c r="V98" s="105"/>
      <c r="X98" s="51" t="str">
        <f>IF(LEN(VLOOKUP(I96, Definition!$A$17:$P$29, 16,FALSE))&gt;1, VLOOKUP(I96, Definition!$A$17:$P$29, 16,FALSE) &amp; ":", "")</f>
        <v/>
      </c>
      <c r="Y98" s="88"/>
      <c r="Z98" s="88"/>
      <c r="AA98" s="15"/>
      <c r="AB98" s="226"/>
      <c r="AC98" s="227"/>
      <c r="AD98" s="160" t="str">
        <f>IF(B100&gt;=3, "  (" &amp; M100/B100*2+1 &amp; "-" &amp; M100/B100*3 &amp; ")","")</f>
        <v/>
      </c>
      <c r="AH98" s="100"/>
      <c r="AI98" s="93"/>
      <c r="AJ98" s="101"/>
      <c r="AK98" s="101"/>
      <c r="AL98" s="101"/>
      <c r="AM98" s="101"/>
      <c r="AN98" s="200" t="str">
        <f>M100 &amp; ":"</f>
        <v>30:</v>
      </c>
      <c r="AO98" s="200"/>
      <c r="AP98" s="220"/>
      <c r="AQ98" s="221"/>
      <c r="AS98" s="84"/>
    </row>
    <row r="99" spans="1:45" x14ac:dyDescent="0.2">
      <c r="A99" s="2"/>
      <c r="B99" s="2"/>
      <c r="C99" s="2"/>
      <c r="D99" s="2"/>
      <c r="E99" s="2"/>
      <c r="F99" s="2"/>
      <c r="H99" s="2"/>
      <c r="I99" s="180" t="s">
        <v>691</v>
      </c>
      <c r="J99" s="4" t="str">
        <f>J96</f>
        <v>J</v>
      </c>
      <c r="K99" s="79"/>
      <c r="M99" s="104"/>
      <c r="N99" s="65"/>
      <c r="O99" s="65"/>
      <c r="P99" s="65"/>
      <c r="Q99" s="65"/>
      <c r="R99" s="65"/>
      <c r="S99" s="65"/>
      <c r="T99" s="65"/>
      <c r="U99" s="65"/>
      <c r="V99" s="105"/>
      <c r="X99" s="2"/>
      <c r="Y99" s="2"/>
      <c r="Z99" s="2"/>
      <c r="AA99" s="2"/>
      <c r="AB99" s="2"/>
      <c r="AC99" s="2"/>
      <c r="AF99" s="2"/>
      <c r="AG99" s="2"/>
      <c r="AH99" s="2"/>
      <c r="AI99" s="2"/>
      <c r="AJ99" s="2"/>
      <c r="AK99" s="2"/>
      <c r="AL99" s="2"/>
      <c r="AM99" s="2"/>
      <c r="AS99" s="79"/>
    </row>
    <row r="100" spans="1:45" x14ac:dyDescent="0.2">
      <c r="A100" s="2"/>
      <c r="B100" s="149">
        <f>SUM(B96:B99)</f>
        <v>1</v>
      </c>
      <c r="C100" s="149">
        <f>SUM(C96:C99)</f>
        <v>0</v>
      </c>
      <c r="D100" s="2"/>
      <c r="E100" s="149">
        <f>IF(AND(B100&gt;0, B100=C100), 1, 0)</f>
        <v>0</v>
      </c>
      <c r="F100" s="2"/>
      <c r="G100" s="108">
        <f>SUM(G96:G99)</f>
        <v>0</v>
      </c>
      <c r="H100" s="2"/>
      <c r="I100" s="16" t="str">
        <f>IF(VLOOKUP(I96, Definition!$A$17:$P$29, 5,FALSE)="J", Texte!$B$37, Texte!$B$38)</f>
        <v>Nein</v>
      </c>
      <c r="J100" s="4" t="str">
        <f>J96</f>
        <v>J</v>
      </c>
      <c r="K100" s="79"/>
      <c r="M100" s="91">
        <f>VLOOKUP(I96, Definition!$A$17:$P$29, 12,FALSE)</f>
        <v>30</v>
      </c>
      <c r="N100" s="92" t="str">
        <f>Texte!$B$35 &amp; " / " &amp; Texte!$B$36 &amp; ": " &amp; I100</f>
        <v>Schüsse / Zehntelwertung: Nein</v>
      </c>
      <c r="O100" s="22"/>
      <c r="P100" s="22"/>
      <c r="Q100" s="22"/>
      <c r="R100" s="22"/>
      <c r="S100" s="22"/>
      <c r="T100" s="22"/>
      <c r="U100" s="22"/>
      <c r="V100" s="23"/>
      <c r="X100" s="51" t="str">
        <f>Texte!$B$40 &amp; ":"</f>
        <v>Schlussresultat:</v>
      </c>
      <c r="Y100" s="10"/>
      <c r="Z100" s="10"/>
      <c r="AA100" s="14"/>
      <c r="AB100" s="228">
        <f>G100</f>
        <v>0</v>
      </c>
      <c r="AC100" s="229"/>
      <c r="AH100" s="95" t="str">
        <f>Texte!$B$41 &amp; ":"</f>
        <v>Datum:</v>
      </c>
      <c r="AI100" s="10"/>
      <c r="AJ100" s="10"/>
      <c r="AK100" s="10"/>
      <c r="AL100" s="10"/>
      <c r="AM100" s="14"/>
      <c r="AN100" s="198"/>
      <c r="AO100" s="199"/>
      <c r="AP100" s="199"/>
      <c r="AQ100" s="191"/>
      <c r="AS100" s="79"/>
    </row>
    <row r="101" spans="1:45" ht="4.5" customHeight="1" x14ac:dyDescent="0.2">
      <c r="A101" s="2"/>
      <c r="B101" s="2"/>
      <c r="C101" s="2"/>
      <c r="D101" s="2"/>
      <c r="E101" s="2"/>
      <c r="F101" s="2"/>
      <c r="H101" s="2"/>
      <c r="I101" s="2"/>
      <c r="J101" s="4" t="str">
        <f>J96</f>
        <v>J</v>
      </c>
      <c r="K101" s="7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S101" s="79"/>
    </row>
    <row r="102" spans="1:45" ht="3" hidden="1" customHeight="1" x14ac:dyDescent="0.2">
      <c r="A102" s="2"/>
      <c r="B102" s="17"/>
      <c r="C102" s="17"/>
      <c r="D102" s="17"/>
      <c r="E102" s="17"/>
      <c r="F102" s="17"/>
      <c r="G102" s="17"/>
      <c r="H102" s="17"/>
      <c r="I102" s="17"/>
      <c r="J102" s="18">
        <f>J104</f>
        <v>0</v>
      </c>
      <c r="K102" s="79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S102" s="79"/>
    </row>
    <row r="103" spans="1:45" ht="4.5" hidden="1" customHeight="1" x14ac:dyDescent="0.2">
      <c r="A103" s="2"/>
      <c r="B103" s="2"/>
      <c r="C103" s="2"/>
      <c r="D103" s="2"/>
      <c r="E103" s="2"/>
      <c r="F103" s="2"/>
      <c r="H103" s="2"/>
      <c r="I103" s="2"/>
      <c r="J103" s="4">
        <f>J104</f>
        <v>0</v>
      </c>
      <c r="K103" s="7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S103" s="79"/>
    </row>
    <row r="104" spans="1:45" s="8" customFormat="1" ht="12.75" hidden="1" customHeight="1" x14ac:dyDescent="0.2">
      <c r="A104" s="5"/>
      <c r="B104" s="16">
        <f>IF(LEN(X104)&gt;1, 1,0)</f>
        <v>0</v>
      </c>
      <c r="C104" s="16">
        <f>IF(AB104&gt;0,1,0)</f>
        <v>0</v>
      </c>
      <c r="D104" s="16">
        <f>IF(AND(B104=1, C104=0), 1, 0)</f>
        <v>0</v>
      </c>
      <c r="E104" s="16">
        <f>IF(AND(B104=1, C104=1), 1, 0)</f>
        <v>0</v>
      </c>
      <c r="F104" s="16">
        <f>IF(AND(B104=0, C104=1), 1, 0)</f>
        <v>0</v>
      </c>
      <c r="G104" s="107">
        <f>B104*AB104</f>
        <v>0</v>
      </c>
      <c r="H104" s="5"/>
      <c r="I104" s="142">
        <v>9</v>
      </c>
      <c r="J104" s="4">
        <f>VLOOKUP(I104, Definition!$A$17:$P$29, 2,FALSE)</f>
        <v>0</v>
      </c>
      <c r="K104" s="78"/>
      <c r="L104" s="11"/>
      <c r="M104" s="41" t="str">
        <f>VLOOKUP(I104, Definition!$A$17:$P$29, 9,FALSE)</f>
        <v/>
      </c>
      <c r="N104" s="89"/>
      <c r="O104" s="89"/>
      <c r="P104" s="89"/>
      <c r="Q104" s="89"/>
      <c r="R104" s="89"/>
      <c r="S104" s="89"/>
      <c r="T104" s="89"/>
      <c r="U104" s="89"/>
      <c r="V104" s="183" t="str">
        <f>I104 &amp; " - " &amp; I105</f>
        <v>9 - 0</v>
      </c>
      <c r="X104" s="87" t="str">
        <f>IF(LEN(VLOOKUP(I104, Definition!$A$17:$P$29, 14,FALSE))&gt;1, VLOOKUP(I104, Definition!$A$17:$P$29, 14,FALSE) &amp; ":", "")</f>
        <v/>
      </c>
      <c r="Y104" s="88"/>
      <c r="Z104" s="88"/>
      <c r="AA104" s="94"/>
      <c r="AB104" s="194"/>
      <c r="AC104" s="195"/>
      <c r="AD104" s="152" t="str">
        <f>IF(B108&gt;=1, "  (1-"&amp; M108/B108 &amp; ")","")</f>
        <v/>
      </c>
      <c r="AH104" s="96" t="str">
        <f>Texte!$B$39 &amp; ":"</f>
        <v>die letzten 3 Schüsse:</v>
      </c>
      <c r="AI104" s="97"/>
      <c r="AJ104" s="98"/>
      <c r="AK104" s="98"/>
      <c r="AL104" s="98"/>
      <c r="AM104" s="98"/>
      <c r="AN104" s="200" t="e">
        <f>M108-2 &amp; ":"</f>
        <v>#VALUE!</v>
      </c>
      <c r="AO104" s="200"/>
      <c r="AP104" s="201"/>
      <c r="AQ104" s="202"/>
      <c r="AR104" s="11"/>
      <c r="AS104" s="84"/>
    </row>
    <row r="105" spans="1:45" s="8" customFormat="1" ht="12.75" hidden="1" customHeight="1" x14ac:dyDescent="0.2">
      <c r="A105" s="5"/>
      <c r="B105" s="16">
        <f>IF(LEN(X105)&gt;1, 1,0)</f>
        <v>0</v>
      </c>
      <c r="C105" s="16">
        <f>IF(AB105&gt;0,1,0)</f>
        <v>0</v>
      </c>
      <c r="D105" s="16">
        <f>IF(AND(B105=1, C105=0), 1, 0)</f>
        <v>0</v>
      </c>
      <c r="E105" s="16">
        <f>IF(AND(B105=1, C105=1), 1, 0)</f>
        <v>0</v>
      </c>
      <c r="F105" s="16">
        <f>IF(AND(B105=0, C105=1), 1, 0)</f>
        <v>0</v>
      </c>
      <c r="G105" s="107">
        <f>B105*AB105</f>
        <v>0</v>
      </c>
      <c r="H105" s="5"/>
      <c r="I105" s="7">
        <f>VLOOKUP(I104, Definition!$A$17:$P$29, 4,FALSE)</f>
        <v>0</v>
      </c>
      <c r="J105" s="4">
        <f>J104</f>
        <v>0</v>
      </c>
      <c r="K105" s="78"/>
      <c r="L105" s="11"/>
      <c r="M105" s="90" t="str">
        <f>VLOOKUP(I104, Definition!$A$17:$P$29, 10,FALSE)</f>
        <v/>
      </c>
      <c r="N105" s="49"/>
      <c r="O105" s="49"/>
      <c r="P105" s="49"/>
      <c r="Q105" s="49"/>
      <c r="R105" s="49"/>
      <c r="S105" s="49"/>
      <c r="T105" s="49"/>
      <c r="U105" s="49"/>
      <c r="V105" s="103"/>
      <c r="X105" s="51" t="str">
        <f>IF(LEN(VLOOKUP(I104, Definition!$A$17:$P$29, 15,FALSE))&gt;1, VLOOKUP(I104, Definition!$A$17:$P$29, 15,FALSE) &amp; ":", "")</f>
        <v/>
      </c>
      <c r="Y105" s="88"/>
      <c r="Z105" s="88"/>
      <c r="AA105" s="94"/>
      <c r="AB105" s="194"/>
      <c r="AC105" s="195"/>
      <c r="AD105" s="152" t="str">
        <f>IF(B108&gt;=2, "  (" &amp; M108/B108+1 &amp; "-" &amp; M108/B108*2 &amp; ")","")</f>
        <v/>
      </c>
      <c r="AH105" s="99"/>
      <c r="AI105" s="21"/>
      <c r="AJ105" s="21"/>
      <c r="AK105" s="21"/>
      <c r="AL105" s="21"/>
      <c r="AM105" s="21"/>
      <c r="AN105" s="200" t="e">
        <f>M108-1 &amp; ":"</f>
        <v>#VALUE!</v>
      </c>
      <c r="AO105" s="200"/>
      <c r="AP105" s="201"/>
      <c r="AQ105" s="202"/>
      <c r="AR105" s="11"/>
      <c r="AS105" s="84"/>
    </row>
    <row r="106" spans="1:45" ht="12.75" hidden="1" customHeight="1" x14ac:dyDescent="0.2">
      <c r="A106" s="2"/>
      <c r="B106" s="16">
        <f>IF(LEN(X106)&gt;1, 1,0)</f>
        <v>0</v>
      </c>
      <c r="C106" s="16">
        <f>IF(AB106&gt;0,1,0)</f>
        <v>0</v>
      </c>
      <c r="D106" s="16">
        <f>IF(AND(B106=1, C106=0), 1, 0)</f>
        <v>0</v>
      </c>
      <c r="E106" s="16">
        <f>IF(AND(B106=1, C106=1), 1, 0)</f>
        <v>0</v>
      </c>
      <c r="F106" s="16">
        <f>IF(AND(B106=0, C106=1), 1, 0)</f>
        <v>0</v>
      </c>
      <c r="G106" s="107">
        <f>B106*AB106</f>
        <v>0</v>
      </c>
      <c r="H106" s="2"/>
      <c r="I106" s="2"/>
      <c r="J106" s="4">
        <f>J104</f>
        <v>0</v>
      </c>
      <c r="K106" s="79"/>
      <c r="M106" s="104"/>
      <c r="N106" s="65"/>
      <c r="O106" s="49"/>
      <c r="P106" s="49"/>
      <c r="Q106" s="49"/>
      <c r="R106" s="49"/>
      <c r="S106" s="49"/>
      <c r="T106" s="49"/>
      <c r="U106" s="49"/>
      <c r="V106" s="105"/>
      <c r="X106" s="51" t="str">
        <f>IF(LEN(VLOOKUP(I104, Definition!$A$17:$P$29, 16,FALSE))&gt;1, VLOOKUP(I104, Definition!$A$17:$P$29, 16,FALSE) &amp; ":", "")</f>
        <v/>
      </c>
      <c r="Y106" s="88"/>
      <c r="Z106" s="88"/>
      <c r="AA106" s="15"/>
      <c r="AB106" s="194"/>
      <c r="AC106" s="195"/>
      <c r="AD106" s="160" t="str">
        <f>IF(B108&gt;=3, "  (" &amp; M108/B108*2+1 &amp; "-" &amp; M108/B108*3 &amp; ")","")</f>
        <v/>
      </c>
      <c r="AH106" s="100"/>
      <c r="AI106" s="93"/>
      <c r="AJ106" s="101"/>
      <c r="AK106" s="101"/>
      <c r="AL106" s="101"/>
      <c r="AM106" s="101"/>
      <c r="AN106" s="200" t="str">
        <f>M108 &amp; ":"</f>
        <v>:</v>
      </c>
      <c r="AO106" s="200"/>
      <c r="AP106" s="201"/>
      <c r="AQ106" s="202"/>
      <c r="AS106" s="84"/>
    </row>
    <row r="107" spans="1:45" hidden="1" x14ac:dyDescent="0.2">
      <c r="A107" s="2"/>
      <c r="B107" s="2"/>
      <c r="C107" s="2"/>
      <c r="D107" s="2"/>
      <c r="E107" s="2"/>
      <c r="F107" s="2"/>
      <c r="H107" s="2"/>
      <c r="I107" s="180" t="s">
        <v>691</v>
      </c>
      <c r="J107" s="4">
        <f>J104</f>
        <v>0</v>
      </c>
      <c r="K107" s="79"/>
      <c r="M107" s="104"/>
      <c r="N107" s="65"/>
      <c r="O107" s="65"/>
      <c r="P107" s="65"/>
      <c r="Q107" s="65"/>
      <c r="R107" s="65"/>
      <c r="S107" s="65"/>
      <c r="T107" s="65"/>
      <c r="U107" s="65"/>
      <c r="V107" s="105"/>
      <c r="X107" s="2"/>
      <c r="Y107" s="2"/>
      <c r="Z107" s="2"/>
      <c r="AA107" s="2"/>
      <c r="AB107" s="2"/>
      <c r="AC107" s="2"/>
      <c r="AF107" s="2"/>
      <c r="AG107" s="2"/>
      <c r="AH107" s="2"/>
      <c r="AI107" s="2"/>
      <c r="AJ107" s="2"/>
      <c r="AK107" s="2"/>
      <c r="AL107" s="2"/>
      <c r="AM107" s="2"/>
      <c r="AS107" s="79"/>
    </row>
    <row r="108" spans="1:45" hidden="1" x14ac:dyDescent="0.2">
      <c r="A108" s="2"/>
      <c r="B108" s="149">
        <f>SUM(B104:B107)</f>
        <v>0</v>
      </c>
      <c r="C108" s="149">
        <f>SUM(C104:C107)</f>
        <v>0</v>
      </c>
      <c r="D108" s="2"/>
      <c r="E108" s="149">
        <f>IF(AND(B108&gt;0, B108=C108), 1, 0)</f>
        <v>0</v>
      </c>
      <c r="F108" s="2"/>
      <c r="G108" s="108">
        <f>SUM(G104:G107)</f>
        <v>0</v>
      </c>
      <c r="H108" s="2"/>
      <c r="I108" s="16" t="str">
        <f>IF(VLOOKUP(I104, Definition!$A$17:$P$29, 5,FALSE)="J", Texte!$B$37, Texte!$B$38)</f>
        <v>Nein</v>
      </c>
      <c r="J108" s="4">
        <f>J104</f>
        <v>0</v>
      </c>
      <c r="K108" s="79"/>
      <c r="M108" s="91" t="str">
        <f>VLOOKUP(I104, Definition!$A$17:$P$29, 12,FALSE)</f>
        <v/>
      </c>
      <c r="N108" s="92" t="str">
        <f>Texte!$B$35 &amp; " / " &amp; Texte!$B$36 &amp; ": " &amp; I108</f>
        <v>Schüsse / Zehntelwertung: Nein</v>
      </c>
      <c r="O108" s="22"/>
      <c r="P108" s="22"/>
      <c r="Q108" s="22"/>
      <c r="R108" s="22"/>
      <c r="S108" s="22"/>
      <c r="T108" s="22"/>
      <c r="U108" s="22"/>
      <c r="V108" s="23"/>
      <c r="X108" s="51" t="str">
        <f>Texte!$B$40 &amp; ":"</f>
        <v>Schlussresultat:</v>
      </c>
      <c r="Y108" s="10"/>
      <c r="Z108" s="10"/>
      <c r="AA108" s="14"/>
      <c r="AB108" s="196">
        <f>G108</f>
        <v>0</v>
      </c>
      <c r="AC108" s="197"/>
      <c r="AH108" s="95" t="str">
        <f>Texte!$B$41 &amp; ":"</f>
        <v>Datum:</v>
      </c>
      <c r="AI108" s="10"/>
      <c r="AJ108" s="10"/>
      <c r="AK108" s="10"/>
      <c r="AL108" s="10"/>
      <c r="AM108" s="14"/>
      <c r="AN108" s="198"/>
      <c r="AO108" s="199"/>
      <c r="AP108" s="199"/>
      <c r="AQ108" s="191"/>
      <c r="AS108" s="79"/>
    </row>
    <row r="109" spans="1:45" ht="4.5" hidden="1" customHeight="1" x14ac:dyDescent="0.2">
      <c r="A109" s="2"/>
      <c r="B109" s="2"/>
      <c r="C109" s="2"/>
      <c r="D109" s="2"/>
      <c r="E109" s="2"/>
      <c r="F109" s="2"/>
      <c r="H109" s="2"/>
      <c r="I109" s="2"/>
      <c r="J109" s="4">
        <f>J104</f>
        <v>0</v>
      </c>
      <c r="K109" s="7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S109" s="79"/>
    </row>
    <row r="110" spans="1:45" ht="3" customHeight="1" x14ac:dyDescent="0.2">
      <c r="A110" s="2"/>
      <c r="B110" s="17"/>
      <c r="C110" s="17"/>
      <c r="D110" s="17"/>
      <c r="E110" s="17"/>
      <c r="F110" s="17"/>
      <c r="G110" s="17"/>
      <c r="H110" s="17"/>
      <c r="I110" s="17"/>
      <c r="J110" s="18" t="str">
        <f>J112</f>
        <v>J</v>
      </c>
      <c r="K110" s="79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S110" s="79"/>
    </row>
    <row r="111" spans="1:45" ht="4.5" customHeight="1" x14ac:dyDescent="0.2">
      <c r="A111" s="2"/>
      <c r="B111" s="2"/>
      <c r="C111" s="2"/>
      <c r="D111" s="2"/>
      <c r="E111" s="2"/>
      <c r="F111" s="2"/>
      <c r="H111" s="2"/>
      <c r="I111" s="2"/>
      <c r="J111" s="4" t="str">
        <f>J112</f>
        <v>J</v>
      </c>
      <c r="K111" s="7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S111" s="79"/>
    </row>
    <row r="112" spans="1:45" s="8" customFormat="1" ht="12.75" customHeight="1" x14ac:dyDescent="0.2">
      <c r="A112" s="5"/>
      <c r="B112" s="16">
        <f>IF(LEN(X112)&gt;1, 1,0)</f>
        <v>1</v>
      </c>
      <c r="C112" s="16">
        <f>IF(AB112&gt;0,1,0)</f>
        <v>0</v>
      </c>
      <c r="D112" s="16">
        <f>IF(AND(B112=1, C112=0), 1, 0)</f>
        <v>1</v>
      </c>
      <c r="E112" s="16">
        <f>IF(AND(B112=1, C112=1), 1, 0)</f>
        <v>0</v>
      </c>
      <c r="F112" s="16">
        <f>IF(AND(B112=0, C112=1), 1, 0)</f>
        <v>0</v>
      </c>
      <c r="G112" s="107">
        <f>B112*AB112</f>
        <v>0</v>
      </c>
      <c r="H112" s="5"/>
      <c r="I112" s="142">
        <v>10</v>
      </c>
      <c r="J112" s="4" t="str">
        <f>VLOOKUP(I112, Definition!$A$17:$P$29, 2,FALSE)</f>
        <v>J</v>
      </c>
      <c r="K112" s="78"/>
      <c r="L112" s="11"/>
      <c r="M112" s="41" t="str">
        <f>VLOOKUP(I112, Definition!$A$17:$P$29, 9,FALSE)</f>
        <v>Armbrust 10m - Stehend</v>
      </c>
      <c r="N112" s="89"/>
      <c r="O112" s="89"/>
      <c r="P112" s="89"/>
      <c r="Q112" s="89"/>
      <c r="R112" s="89"/>
      <c r="S112" s="89"/>
      <c r="T112" s="89"/>
      <c r="U112" s="89"/>
      <c r="V112" s="183" t="str">
        <f>I112 &amp; " - " &amp; I113</f>
        <v>10 - A10</v>
      </c>
      <c r="X112" s="87" t="str">
        <f>IF(LEN(VLOOKUP(I112, Definition!$A$17:$P$29, 14,FALSE))&gt;1, VLOOKUP(I112, Definition!$A$17:$P$29, 14,FALSE) &amp; ":", "")</f>
        <v>stehend:</v>
      </c>
      <c r="Y112" s="88"/>
      <c r="Z112" s="88"/>
      <c r="AA112" s="94"/>
      <c r="AB112" s="226"/>
      <c r="AC112" s="227"/>
      <c r="AD112" s="152" t="str">
        <f>IF(B116&gt;=1, "  (1-"&amp; M116/B116 &amp; ")","")</f>
        <v xml:space="preserve">  (1-40)</v>
      </c>
      <c r="AH112" s="96" t="str">
        <f>Texte!$B$39 &amp; ":"</f>
        <v>die letzten 3 Schüsse:</v>
      </c>
      <c r="AI112" s="97"/>
      <c r="AJ112" s="98"/>
      <c r="AK112" s="98"/>
      <c r="AL112" s="98"/>
      <c r="AM112" s="98"/>
      <c r="AN112" s="200" t="str">
        <f>M116-2 &amp; ":"</f>
        <v>38:</v>
      </c>
      <c r="AO112" s="200"/>
      <c r="AP112" s="220"/>
      <c r="AQ112" s="221"/>
      <c r="AR112" s="11"/>
      <c r="AS112" s="84"/>
    </row>
    <row r="113" spans="1:45" s="8" customFormat="1" ht="12.75" customHeight="1" x14ac:dyDescent="0.2">
      <c r="A113" s="5"/>
      <c r="B113" s="16">
        <f>IF(LEN(X113)&gt;1, 1,0)</f>
        <v>0</v>
      </c>
      <c r="C113" s="16">
        <f>IF(AB113&gt;0,1,0)</f>
        <v>0</v>
      </c>
      <c r="D113" s="16">
        <f>IF(AND(B113=1, C113=0), 1, 0)</f>
        <v>0</v>
      </c>
      <c r="E113" s="16">
        <f>IF(AND(B113=1, C113=1), 1, 0)</f>
        <v>0</v>
      </c>
      <c r="F113" s="16">
        <f>IF(AND(B113=0, C113=1), 1, 0)</f>
        <v>0</v>
      </c>
      <c r="G113" s="107">
        <f>B113*AB113</f>
        <v>0</v>
      </c>
      <c r="H113" s="5"/>
      <c r="I113" s="7" t="str">
        <f>VLOOKUP(I112, Definition!$A$17:$P$29, 4,FALSE)</f>
        <v>A10</v>
      </c>
      <c r="J113" s="4" t="str">
        <f>J112</f>
        <v>J</v>
      </c>
      <c r="K113" s="78"/>
      <c r="L113" s="11"/>
      <c r="M113" s="90" t="str">
        <f>VLOOKUP(I112, Definition!$A$17:$P$29, 10,FALSE)</f>
        <v/>
      </c>
      <c r="N113" s="49"/>
      <c r="O113" s="49"/>
      <c r="P113" s="49"/>
      <c r="Q113" s="49"/>
      <c r="R113" s="49"/>
      <c r="S113" s="49"/>
      <c r="T113" s="49"/>
      <c r="U113" s="49"/>
      <c r="V113" s="103"/>
      <c r="X113" s="51" t="str">
        <f>IF(LEN(VLOOKUP(I112, Definition!$A$17:$P$29, 15,FALSE))&gt;1, VLOOKUP(I112, Definition!$A$17:$P$29, 15,FALSE) &amp; ":", "")</f>
        <v/>
      </c>
      <c r="Y113" s="88"/>
      <c r="Z113" s="88"/>
      <c r="AA113" s="94"/>
      <c r="AB113" s="226"/>
      <c r="AC113" s="227"/>
      <c r="AD113" s="152" t="str">
        <f>IF(B116&gt;=2, "  (" &amp; M116/B116+1 &amp; "-" &amp; M116/B116*2 &amp; ")","")</f>
        <v/>
      </c>
      <c r="AH113" s="99"/>
      <c r="AI113" s="21"/>
      <c r="AJ113" s="21"/>
      <c r="AK113" s="21"/>
      <c r="AL113" s="21"/>
      <c r="AM113" s="21"/>
      <c r="AN113" s="200" t="str">
        <f>M116-1 &amp; ":"</f>
        <v>39:</v>
      </c>
      <c r="AO113" s="200"/>
      <c r="AP113" s="220"/>
      <c r="AQ113" s="221"/>
      <c r="AR113" s="11"/>
      <c r="AS113" s="84"/>
    </row>
    <row r="114" spans="1:45" ht="12.75" customHeight="1" x14ac:dyDescent="0.2">
      <c r="A114" s="2"/>
      <c r="B114" s="16">
        <f>IF(LEN(X114)&gt;1, 1,0)</f>
        <v>0</v>
      </c>
      <c r="C114" s="16">
        <f>IF(AB114&gt;0,1,0)</f>
        <v>0</v>
      </c>
      <c r="D114" s="16">
        <f>IF(AND(B114=1, C114=0), 1, 0)</f>
        <v>0</v>
      </c>
      <c r="E114" s="16">
        <f>IF(AND(B114=1, C114=1), 1, 0)</f>
        <v>0</v>
      </c>
      <c r="F114" s="16">
        <f>IF(AND(B114=0, C114=1), 1, 0)</f>
        <v>0</v>
      </c>
      <c r="G114" s="107">
        <f>B114*AB114</f>
        <v>0</v>
      </c>
      <c r="H114" s="2"/>
      <c r="I114" s="2"/>
      <c r="J114" s="4" t="str">
        <f>J112</f>
        <v>J</v>
      </c>
      <c r="K114" s="79"/>
      <c r="M114" s="104"/>
      <c r="N114" s="65"/>
      <c r="O114" s="49"/>
      <c r="P114" s="49"/>
      <c r="Q114" s="49"/>
      <c r="R114" s="49"/>
      <c r="S114" s="49"/>
      <c r="T114" s="49"/>
      <c r="U114" s="49"/>
      <c r="V114" s="105"/>
      <c r="X114" s="51" t="str">
        <f>IF(LEN(VLOOKUP(I112, Definition!$A$17:$P$29, 16,FALSE))&gt;1, VLOOKUP(I112, Definition!$A$17:$P$29, 16,FALSE) &amp; ":", "")</f>
        <v/>
      </c>
      <c r="Y114" s="88"/>
      <c r="Z114" s="88"/>
      <c r="AA114" s="15"/>
      <c r="AB114" s="226"/>
      <c r="AC114" s="227"/>
      <c r="AD114" s="160" t="str">
        <f>IF(B116&gt;=3, "  (" &amp; M116/B116*2+1 &amp; "-" &amp; M116/B116*3 &amp; ")","")</f>
        <v/>
      </c>
      <c r="AH114" s="100"/>
      <c r="AI114" s="93"/>
      <c r="AJ114" s="101"/>
      <c r="AK114" s="101"/>
      <c r="AL114" s="101"/>
      <c r="AM114" s="101"/>
      <c r="AN114" s="200" t="str">
        <f>M116 &amp; ":"</f>
        <v>40:</v>
      </c>
      <c r="AO114" s="200"/>
      <c r="AP114" s="220"/>
      <c r="AQ114" s="221"/>
      <c r="AS114" s="84"/>
    </row>
    <row r="115" spans="1:45" x14ac:dyDescent="0.2">
      <c r="A115" s="2"/>
      <c r="B115" s="2"/>
      <c r="C115" s="2"/>
      <c r="D115" s="2"/>
      <c r="E115" s="2"/>
      <c r="F115" s="2"/>
      <c r="H115" s="2"/>
      <c r="I115" s="180" t="s">
        <v>691</v>
      </c>
      <c r="J115" s="4" t="str">
        <f>J112</f>
        <v>J</v>
      </c>
      <c r="K115" s="79"/>
      <c r="M115" s="104"/>
      <c r="N115" s="65"/>
      <c r="O115" s="65"/>
      <c r="P115" s="65"/>
      <c r="Q115" s="65"/>
      <c r="R115" s="65"/>
      <c r="S115" s="65"/>
      <c r="T115" s="65"/>
      <c r="U115" s="65"/>
      <c r="V115" s="105"/>
      <c r="X115" s="2"/>
      <c r="Y115" s="2"/>
      <c r="Z115" s="2"/>
      <c r="AA115" s="2"/>
      <c r="AB115" s="2"/>
      <c r="AC115" s="2"/>
      <c r="AF115" s="2"/>
      <c r="AG115" s="2"/>
      <c r="AH115" s="2"/>
      <c r="AI115" s="2"/>
      <c r="AJ115" s="2"/>
      <c r="AK115" s="2"/>
      <c r="AL115" s="2"/>
      <c r="AM115" s="2"/>
      <c r="AS115" s="79"/>
    </row>
    <row r="116" spans="1:45" x14ac:dyDescent="0.2">
      <c r="A116" s="2"/>
      <c r="B116" s="149">
        <f>SUM(B112:B115)</f>
        <v>1</v>
      </c>
      <c r="C116" s="149">
        <f>SUM(C112:C115)</f>
        <v>0</v>
      </c>
      <c r="D116" s="2"/>
      <c r="E116" s="149">
        <f>IF(AND(B116&gt;0, B116=C116), 1, 0)</f>
        <v>0</v>
      </c>
      <c r="F116" s="2"/>
      <c r="G116" s="108">
        <f>SUM(G112:G115)</f>
        <v>0</v>
      </c>
      <c r="H116" s="2"/>
      <c r="I116" s="16" t="str">
        <f>IF(VLOOKUP(I112, Definition!$A$17:$P$29, 5,FALSE)="J", Texte!$B$37, Texte!$B$38)</f>
        <v>Nein</v>
      </c>
      <c r="J116" s="4" t="str">
        <f>J112</f>
        <v>J</v>
      </c>
      <c r="K116" s="79"/>
      <c r="M116" s="91">
        <f>VLOOKUP(I112, Definition!$A$17:$P$29, 12,FALSE)</f>
        <v>40</v>
      </c>
      <c r="N116" s="92" t="str">
        <f>Texte!$B$35 &amp; " / " &amp; Texte!$B$36 &amp; ": " &amp; I116</f>
        <v>Schüsse / Zehntelwertung: Nein</v>
      </c>
      <c r="O116" s="22"/>
      <c r="P116" s="22"/>
      <c r="Q116" s="22"/>
      <c r="R116" s="22"/>
      <c r="S116" s="22"/>
      <c r="T116" s="22"/>
      <c r="U116" s="22"/>
      <c r="V116" s="23"/>
      <c r="X116" s="51" t="str">
        <f>Texte!$B$40 &amp; ":"</f>
        <v>Schlussresultat:</v>
      </c>
      <c r="Y116" s="10"/>
      <c r="Z116" s="10"/>
      <c r="AA116" s="14"/>
      <c r="AB116" s="228">
        <f>G116</f>
        <v>0</v>
      </c>
      <c r="AC116" s="229"/>
      <c r="AH116" s="95" t="str">
        <f>Texte!$B$41 &amp; ":"</f>
        <v>Datum:</v>
      </c>
      <c r="AI116" s="10"/>
      <c r="AJ116" s="10"/>
      <c r="AK116" s="10"/>
      <c r="AL116" s="10"/>
      <c r="AM116" s="14"/>
      <c r="AN116" s="198"/>
      <c r="AO116" s="199"/>
      <c r="AP116" s="199"/>
      <c r="AQ116" s="191"/>
      <c r="AS116" s="79"/>
    </row>
    <row r="117" spans="1:45" ht="4.5" customHeight="1" x14ac:dyDescent="0.2">
      <c r="A117" s="2"/>
      <c r="B117" s="2"/>
      <c r="C117" s="2"/>
      <c r="D117" s="2"/>
      <c r="E117" s="2"/>
      <c r="F117" s="2"/>
      <c r="H117" s="2"/>
      <c r="I117" s="2"/>
      <c r="J117" s="4" t="str">
        <f>J112</f>
        <v>J</v>
      </c>
      <c r="K117" s="7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S117" s="79"/>
    </row>
    <row r="118" spans="1:45" ht="3" customHeight="1" x14ac:dyDescent="0.2">
      <c r="A118" s="2"/>
      <c r="B118" s="17"/>
      <c r="C118" s="17"/>
      <c r="D118" s="17"/>
      <c r="E118" s="17"/>
      <c r="F118" s="17"/>
      <c r="G118" s="17"/>
      <c r="H118" s="17"/>
      <c r="I118" s="17"/>
      <c r="J118" s="18" t="str">
        <f>J120</f>
        <v>J</v>
      </c>
      <c r="K118" s="79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S118" s="79"/>
    </row>
    <row r="119" spans="1:45" ht="4.5" customHeight="1" x14ac:dyDescent="0.2">
      <c r="A119" s="2"/>
      <c r="B119" s="2"/>
      <c r="C119" s="2"/>
      <c r="D119" s="2"/>
      <c r="E119" s="2"/>
      <c r="F119" s="2"/>
      <c r="H119" s="2"/>
      <c r="I119" s="2"/>
      <c r="J119" s="4" t="str">
        <f>J120</f>
        <v>J</v>
      </c>
      <c r="K119" s="7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S119" s="79"/>
    </row>
    <row r="120" spans="1:45" s="8" customFormat="1" ht="12.75" customHeight="1" x14ac:dyDescent="0.2">
      <c r="A120" s="5"/>
      <c r="B120" s="16">
        <f>IF(LEN(X120)&gt;1, 1,0)</f>
        <v>1</v>
      </c>
      <c r="C120" s="16">
        <f>IF(AB120&gt;0,1,0)</f>
        <v>0</v>
      </c>
      <c r="D120" s="16">
        <f>IF(AND(B120=1, C120=0), 1, 0)</f>
        <v>1</v>
      </c>
      <c r="E120" s="16">
        <f>IF(AND(B120=1, C120=1), 1, 0)</f>
        <v>0</v>
      </c>
      <c r="F120" s="16">
        <f>IF(AND(B120=0, C120=1), 1, 0)</f>
        <v>0</v>
      </c>
      <c r="G120" s="107">
        <f>B120*AB120</f>
        <v>0</v>
      </c>
      <c r="H120" s="5"/>
      <c r="I120" s="142">
        <v>11</v>
      </c>
      <c r="J120" s="4" t="str">
        <f>VLOOKUP(I120, Definition!$A$17:$P$29, 2,FALSE)</f>
        <v>J</v>
      </c>
      <c r="K120" s="78"/>
      <c r="L120" s="11"/>
      <c r="M120" s="41" t="str">
        <f>VLOOKUP(I120, Definition!$A$17:$P$29, 9,FALSE)</f>
        <v>Armbrust 10m - Stehend</v>
      </c>
      <c r="N120" s="89"/>
      <c r="O120" s="89"/>
      <c r="P120" s="89"/>
      <c r="Q120" s="89"/>
      <c r="R120" s="89"/>
      <c r="S120" s="89"/>
      <c r="T120" s="89"/>
      <c r="U120" s="89"/>
      <c r="V120" s="183" t="str">
        <f>I120 &amp; " - " &amp; I121</f>
        <v>11 - A10A</v>
      </c>
      <c r="X120" s="87" t="str">
        <f>IF(LEN(VLOOKUP(I120, Definition!$A$17:$P$29, 14,FALSE))&gt;1, VLOOKUP(I120, Definition!$A$17:$P$29, 14,FALSE) &amp; ":", "")</f>
        <v>stehend:</v>
      </c>
      <c r="Y120" s="88"/>
      <c r="Z120" s="88"/>
      <c r="AA120" s="94"/>
      <c r="AB120" s="226"/>
      <c r="AC120" s="227"/>
      <c r="AD120" s="152" t="str">
        <f>IF(B124&gt;=1, "  (1-"&amp; M124/B124 &amp; ")","")</f>
        <v xml:space="preserve">  (1-40)</v>
      </c>
      <c r="AH120" s="96" t="str">
        <f>Texte!$B$39 &amp; ":"</f>
        <v>die letzten 3 Schüsse:</v>
      </c>
      <c r="AI120" s="97"/>
      <c r="AJ120" s="98"/>
      <c r="AK120" s="98"/>
      <c r="AL120" s="98"/>
      <c r="AM120" s="98"/>
      <c r="AN120" s="200" t="str">
        <f>M124-2 &amp; ":"</f>
        <v>38:</v>
      </c>
      <c r="AO120" s="200"/>
      <c r="AP120" s="220"/>
      <c r="AQ120" s="221"/>
      <c r="AR120" s="11"/>
      <c r="AS120" s="84"/>
    </row>
    <row r="121" spans="1:45" s="8" customFormat="1" ht="12.75" customHeight="1" x14ac:dyDescent="0.2">
      <c r="A121" s="5"/>
      <c r="B121" s="16">
        <f>IF(LEN(X121)&gt;1, 1,0)</f>
        <v>0</v>
      </c>
      <c r="C121" s="16">
        <f>IF(AB121&gt;0,1,0)</f>
        <v>0</v>
      </c>
      <c r="D121" s="16">
        <f>IF(AND(B121=1, C121=0), 1, 0)</f>
        <v>0</v>
      </c>
      <c r="E121" s="16">
        <f>IF(AND(B121=1, C121=1), 1, 0)</f>
        <v>0</v>
      </c>
      <c r="F121" s="16">
        <f>IF(AND(B121=0, C121=1), 1, 0)</f>
        <v>0</v>
      </c>
      <c r="G121" s="107">
        <f>B121*AB121</f>
        <v>0</v>
      </c>
      <c r="H121" s="5"/>
      <c r="I121" s="7" t="str">
        <f>VLOOKUP(I120, Definition!$A$17:$P$29, 4,FALSE)</f>
        <v>A10A</v>
      </c>
      <c r="J121" s="4" t="str">
        <f>J120</f>
        <v>J</v>
      </c>
      <c r="K121" s="78"/>
      <c r="L121" s="11"/>
      <c r="M121" s="90" t="str">
        <f>VLOOKUP(I120, Definition!$A$17:$P$29, 10,FALSE)</f>
        <v>Auflage</v>
      </c>
      <c r="N121" s="49"/>
      <c r="O121" s="49"/>
      <c r="P121" s="49"/>
      <c r="Q121" s="49"/>
      <c r="R121" s="49"/>
      <c r="S121" s="49"/>
      <c r="T121" s="49"/>
      <c r="U121" s="49"/>
      <c r="V121" s="103"/>
      <c r="X121" s="51" t="str">
        <f>IF(LEN(VLOOKUP(I120, Definition!$A$17:$P$29, 15,FALSE))&gt;1, VLOOKUP(I120, Definition!$A$17:$P$29, 15,FALSE) &amp; ":", "")</f>
        <v/>
      </c>
      <c r="Y121" s="88"/>
      <c r="Z121" s="88"/>
      <c r="AA121" s="94"/>
      <c r="AB121" s="226"/>
      <c r="AC121" s="227"/>
      <c r="AD121" s="152" t="str">
        <f>IF(B124&gt;=2, "  (" &amp; M124/B124+1 &amp; "-" &amp; M124/B124*2 &amp; ")","")</f>
        <v/>
      </c>
      <c r="AH121" s="99"/>
      <c r="AI121" s="21"/>
      <c r="AJ121" s="21"/>
      <c r="AK121" s="21"/>
      <c r="AL121" s="21"/>
      <c r="AM121" s="21"/>
      <c r="AN121" s="200" t="str">
        <f>M124-1 &amp; ":"</f>
        <v>39:</v>
      </c>
      <c r="AO121" s="200"/>
      <c r="AP121" s="220"/>
      <c r="AQ121" s="221"/>
      <c r="AR121" s="11"/>
      <c r="AS121" s="84"/>
    </row>
    <row r="122" spans="1:45" ht="12.75" customHeight="1" x14ac:dyDescent="0.2">
      <c r="A122" s="2"/>
      <c r="B122" s="16">
        <f>IF(LEN(X122)&gt;1, 1,0)</f>
        <v>0</v>
      </c>
      <c r="C122" s="16">
        <f>IF(AB122&gt;0,1,0)</f>
        <v>0</v>
      </c>
      <c r="D122" s="16">
        <f>IF(AND(B122=1, C122=0), 1, 0)</f>
        <v>0</v>
      </c>
      <c r="E122" s="16">
        <f>IF(AND(B122=1, C122=1), 1, 0)</f>
        <v>0</v>
      </c>
      <c r="F122" s="16">
        <f>IF(AND(B122=0, C122=1), 1, 0)</f>
        <v>0</v>
      </c>
      <c r="G122" s="107">
        <f>B122*AB122</f>
        <v>0</v>
      </c>
      <c r="H122" s="2"/>
      <c r="I122" s="2"/>
      <c r="J122" s="4" t="str">
        <f>J120</f>
        <v>J</v>
      </c>
      <c r="K122" s="79"/>
      <c r="M122" s="104"/>
      <c r="N122" s="65"/>
      <c r="O122" s="49"/>
      <c r="P122" s="49"/>
      <c r="Q122" s="49"/>
      <c r="R122" s="49"/>
      <c r="S122" s="49"/>
      <c r="T122" s="49"/>
      <c r="U122" s="49"/>
      <c r="V122" s="105"/>
      <c r="X122" s="51" t="str">
        <f>IF(LEN(VLOOKUP(I120, Definition!$A$17:$P$29, 16,FALSE))&gt;1, VLOOKUP(I120, Definition!$A$17:$P$29, 16,FALSE) &amp; ":", "")</f>
        <v/>
      </c>
      <c r="Y122" s="88"/>
      <c r="Z122" s="88"/>
      <c r="AA122" s="15"/>
      <c r="AB122" s="226"/>
      <c r="AC122" s="227"/>
      <c r="AD122" s="160" t="str">
        <f>IF(B124&gt;=3, "  (" &amp; M124/B124*2+1 &amp; "-" &amp; M124/B124*3 &amp; ")","")</f>
        <v/>
      </c>
      <c r="AH122" s="100"/>
      <c r="AI122" s="93"/>
      <c r="AJ122" s="101"/>
      <c r="AK122" s="101"/>
      <c r="AL122" s="101"/>
      <c r="AM122" s="101"/>
      <c r="AN122" s="200" t="str">
        <f>M124 &amp; ":"</f>
        <v>40:</v>
      </c>
      <c r="AO122" s="200"/>
      <c r="AP122" s="220"/>
      <c r="AQ122" s="221"/>
      <c r="AS122" s="84"/>
    </row>
    <row r="123" spans="1:45" x14ac:dyDescent="0.2">
      <c r="A123" s="2"/>
      <c r="B123" s="2"/>
      <c r="C123" s="2"/>
      <c r="D123" s="2"/>
      <c r="E123" s="2"/>
      <c r="F123" s="2"/>
      <c r="H123" s="2"/>
      <c r="I123" s="180" t="s">
        <v>691</v>
      </c>
      <c r="J123" s="4" t="str">
        <f>J120</f>
        <v>J</v>
      </c>
      <c r="K123" s="79"/>
      <c r="M123" s="104"/>
      <c r="N123" s="65"/>
      <c r="O123" s="65"/>
      <c r="P123" s="65"/>
      <c r="Q123" s="65"/>
      <c r="R123" s="65"/>
      <c r="S123" s="65"/>
      <c r="T123" s="65"/>
      <c r="U123" s="65"/>
      <c r="V123" s="105"/>
      <c r="X123" s="2"/>
      <c r="Y123" s="2"/>
      <c r="Z123" s="2"/>
      <c r="AA123" s="2"/>
      <c r="AB123" s="2"/>
      <c r="AC123" s="2"/>
      <c r="AF123" s="2"/>
      <c r="AG123" s="2"/>
      <c r="AH123" s="2"/>
      <c r="AI123" s="2"/>
      <c r="AJ123" s="2"/>
      <c r="AK123" s="2"/>
      <c r="AL123" s="2"/>
      <c r="AM123" s="2"/>
      <c r="AS123" s="79"/>
    </row>
    <row r="124" spans="1:45" x14ac:dyDescent="0.2">
      <c r="A124" s="2"/>
      <c r="B124" s="149">
        <f>SUM(B120:B123)</f>
        <v>1</v>
      </c>
      <c r="C124" s="149">
        <f>SUM(C120:C123)</f>
        <v>0</v>
      </c>
      <c r="D124" s="2"/>
      <c r="E124" s="149">
        <f>IF(AND(B124&gt;0, B124=C124), 1, 0)</f>
        <v>0</v>
      </c>
      <c r="F124" s="2"/>
      <c r="G124" s="108">
        <f>SUM(G120:G123)</f>
        <v>0</v>
      </c>
      <c r="H124" s="2"/>
      <c r="I124" s="16" t="str">
        <f>IF(VLOOKUP(I120, Definition!$A$17:$P$29, 5,FALSE)="J", Texte!$B$37, Texte!$B$38)</f>
        <v>Nein</v>
      </c>
      <c r="J124" s="4" t="str">
        <f>J120</f>
        <v>J</v>
      </c>
      <c r="K124" s="79"/>
      <c r="M124" s="91">
        <f>VLOOKUP(I120, Definition!$A$17:$P$29, 12,FALSE)</f>
        <v>40</v>
      </c>
      <c r="N124" s="92" t="str">
        <f>Texte!$B$35 &amp; " / " &amp; Texte!$B$36 &amp; ": " &amp; I124</f>
        <v>Schüsse / Zehntelwertung: Nein</v>
      </c>
      <c r="O124" s="22"/>
      <c r="P124" s="22"/>
      <c r="Q124" s="22"/>
      <c r="R124" s="22"/>
      <c r="S124" s="22"/>
      <c r="T124" s="22"/>
      <c r="U124" s="22"/>
      <c r="V124" s="23"/>
      <c r="X124" s="51" t="str">
        <f>Texte!$B$40 &amp; ":"</f>
        <v>Schlussresultat:</v>
      </c>
      <c r="Y124" s="10"/>
      <c r="Z124" s="10"/>
      <c r="AA124" s="14"/>
      <c r="AB124" s="228">
        <f>G124</f>
        <v>0</v>
      </c>
      <c r="AC124" s="229"/>
      <c r="AH124" s="95" t="str">
        <f>Texte!$B$41 &amp; ":"</f>
        <v>Datum:</v>
      </c>
      <c r="AI124" s="10"/>
      <c r="AJ124" s="10"/>
      <c r="AK124" s="10"/>
      <c r="AL124" s="10"/>
      <c r="AM124" s="14"/>
      <c r="AN124" s="198"/>
      <c r="AO124" s="199"/>
      <c r="AP124" s="199"/>
      <c r="AQ124" s="191"/>
      <c r="AS124" s="79"/>
    </row>
    <row r="125" spans="1:45" ht="4.5" customHeight="1" x14ac:dyDescent="0.2">
      <c r="A125" s="2"/>
      <c r="B125" s="2"/>
      <c r="C125" s="2"/>
      <c r="D125" s="2"/>
      <c r="E125" s="2"/>
      <c r="F125" s="2"/>
      <c r="H125" s="2"/>
      <c r="I125" s="2"/>
      <c r="J125" s="4" t="str">
        <f>J120</f>
        <v>J</v>
      </c>
      <c r="K125" s="7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S125" s="79"/>
    </row>
    <row r="126" spans="1:45" ht="3" hidden="1" customHeight="1" x14ac:dyDescent="0.2">
      <c r="A126" s="2"/>
      <c r="B126" s="17"/>
      <c r="C126" s="17"/>
      <c r="D126" s="17"/>
      <c r="E126" s="17"/>
      <c r="F126" s="17"/>
      <c r="G126" s="17"/>
      <c r="H126" s="17"/>
      <c r="I126" s="17"/>
      <c r="J126" s="18">
        <f>J128</f>
        <v>0</v>
      </c>
      <c r="K126" s="79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S126" s="79"/>
    </row>
    <row r="127" spans="1:45" ht="4.5" hidden="1" customHeight="1" x14ac:dyDescent="0.2">
      <c r="A127" s="2"/>
      <c r="B127" s="2"/>
      <c r="C127" s="2"/>
      <c r="D127" s="2"/>
      <c r="E127" s="2"/>
      <c r="F127" s="2"/>
      <c r="H127" s="2"/>
      <c r="I127" s="2"/>
      <c r="J127" s="4">
        <f>J128</f>
        <v>0</v>
      </c>
      <c r="K127" s="7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S127" s="79"/>
    </row>
    <row r="128" spans="1:45" s="8" customFormat="1" ht="12.75" hidden="1" customHeight="1" x14ac:dyDescent="0.2">
      <c r="A128" s="5"/>
      <c r="B128" s="16">
        <f>IF(LEN(X128)&gt;1, 1,0)</f>
        <v>0</v>
      </c>
      <c r="C128" s="16">
        <f>IF(AB128&gt;0,1,0)</f>
        <v>0</v>
      </c>
      <c r="D128" s="16">
        <f>IF(AND(B128=1, C128=0), 1, 0)</f>
        <v>0</v>
      </c>
      <c r="E128" s="16">
        <f>IF(AND(B128=1, C128=1), 1, 0)</f>
        <v>0</v>
      </c>
      <c r="F128" s="16">
        <f>IF(AND(B128=0, C128=1), 1, 0)</f>
        <v>0</v>
      </c>
      <c r="G128" s="107">
        <f>B128*AB128</f>
        <v>0</v>
      </c>
      <c r="H128" s="5"/>
      <c r="I128" s="142">
        <v>12</v>
      </c>
      <c r="J128" s="4">
        <f>VLOOKUP(I128, Definition!$A$17:$P$29, 2,FALSE)</f>
        <v>0</v>
      </c>
      <c r="K128" s="78"/>
      <c r="L128" s="11"/>
      <c r="M128" s="41" t="str">
        <f>VLOOKUP(I128, Definition!$A$17:$P$29, 9,FALSE)</f>
        <v/>
      </c>
      <c r="N128" s="89"/>
      <c r="O128" s="89"/>
      <c r="P128" s="89"/>
      <c r="Q128" s="89"/>
      <c r="R128" s="89"/>
      <c r="S128" s="89"/>
      <c r="T128" s="89"/>
      <c r="U128" s="89"/>
      <c r="V128" s="183" t="str">
        <f>I128 &amp; " - " &amp; I129</f>
        <v>12 - 0</v>
      </c>
      <c r="X128" s="87" t="str">
        <f>IF(LEN(VLOOKUP(I128, Definition!$A$17:$P$29, 14,FALSE))&gt;1, VLOOKUP(I128, Definition!$A$17:$P$29, 14,FALSE) &amp; ":", "")</f>
        <v/>
      </c>
      <c r="Y128" s="88"/>
      <c r="Z128" s="88"/>
      <c r="AA128" s="94"/>
      <c r="AB128" s="194"/>
      <c r="AC128" s="195"/>
      <c r="AD128" s="152" t="str">
        <f>IF(B132&gt;=1, "  (1-"&amp; M132/B132 &amp; ")","")</f>
        <v/>
      </c>
      <c r="AH128" s="96" t="str">
        <f>Texte!$B$39 &amp; ":"</f>
        <v>die letzten 3 Schüsse:</v>
      </c>
      <c r="AI128" s="97"/>
      <c r="AJ128" s="98"/>
      <c r="AK128" s="98"/>
      <c r="AL128" s="98"/>
      <c r="AM128" s="98"/>
      <c r="AN128" s="200" t="e">
        <f>M132-2 &amp; ":"</f>
        <v>#VALUE!</v>
      </c>
      <c r="AO128" s="200"/>
      <c r="AP128" s="201"/>
      <c r="AQ128" s="202"/>
      <c r="AR128" s="11"/>
      <c r="AS128" s="84"/>
    </row>
    <row r="129" spans="1:45" s="8" customFormat="1" ht="12.75" hidden="1" customHeight="1" x14ac:dyDescent="0.2">
      <c r="A129" s="5"/>
      <c r="B129" s="16">
        <f>IF(LEN(X129)&gt;1, 1,0)</f>
        <v>0</v>
      </c>
      <c r="C129" s="16">
        <f>IF(AB129&gt;0,1,0)</f>
        <v>0</v>
      </c>
      <c r="D129" s="16">
        <f>IF(AND(B129=1, C129=0), 1, 0)</f>
        <v>0</v>
      </c>
      <c r="E129" s="16">
        <f>IF(AND(B129=1, C129=1), 1, 0)</f>
        <v>0</v>
      </c>
      <c r="F129" s="16">
        <f>IF(AND(B129=0, C129=1), 1, 0)</f>
        <v>0</v>
      </c>
      <c r="G129" s="107">
        <f>B129*AB129</f>
        <v>0</v>
      </c>
      <c r="H129" s="5"/>
      <c r="I129" s="7">
        <f>VLOOKUP(I128, Definition!$A$17:$P$29, 4,FALSE)</f>
        <v>0</v>
      </c>
      <c r="J129" s="4">
        <f>J128</f>
        <v>0</v>
      </c>
      <c r="K129" s="78"/>
      <c r="L129" s="11"/>
      <c r="M129" s="90" t="str">
        <f>VLOOKUP(I128, Definition!$A$17:$P$29, 10,FALSE)</f>
        <v/>
      </c>
      <c r="N129" s="49"/>
      <c r="O129" s="49"/>
      <c r="P129" s="49"/>
      <c r="Q129" s="49"/>
      <c r="R129" s="49"/>
      <c r="S129" s="49"/>
      <c r="T129" s="49"/>
      <c r="U129" s="49"/>
      <c r="V129" s="103"/>
      <c r="X129" s="51" t="str">
        <f>IF(LEN(VLOOKUP(I128, Definition!$A$17:$P$29, 15,FALSE))&gt;1, VLOOKUP(I128, Definition!$A$17:$P$29, 15,FALSE) &amp; ":", "")</f>
        <v/>
      </c>
      <c r="Y129" s="88"/>
      <c r="Z129" s="88"/>
      <c r="AA129" s="94"/>
      <c r="AB129" s="194"/>
      <c r="AC129" s="195"/>
      <c r="AD129" s="152" t="str">
        <f>IF(B132&gt;=2, "  (" &amp; M132/B132+1 &amp; "-" &amp; M132/B132*2 &amp; ")","")</f>
        <v/>
      </c>
      <c r="AH129" s="99"/>
      <c r="AI129" s="21"/>
      <c r="AJ129" s="21"/>
      <c r="AK129" s="21"/>
      <c r="AL129" s="21"/>
      <c r="AM129" s="21"/>
      <c r="AN129" s="200" t="e">
        <f>M132-1 &amp; ":"</f>
        <v>#VALUE!</v>
      </c>
      <c r="AO129" s="200"/>
      <c r="AP129" s="201"/>
      <c r="AQ129" s="202"/>
      <c r="AR129" s="11"/>
      <c r="AS129" s="84"/>
    </row>
    <row r="130" spans="1:45" ht="12.75" hidden="1" customHeight="1" x14ac:dyDescent="0.2">
      <c r="A130" s="2"/>
      <c r="B130" s="16">
        <f>IF(LEN(X130)&gt;1, 1,0)</f>
        <v>0</v>
      </c>
      <c r="C130" s="16">
        <f>IF(AB130&gt;0,1,0)</f>
        <v>0</v>
      </c>
      <c r="D130" s="16">
        <f>IF(AND(B130=1, C130=0), 1, 0)</f>
        <v>0</v>
      </c>
      <c r="E130" s="16">
        <f>IF(AND(B130=1, C130=1), 1, 0)</f>
        <v>0</v>
      </c>
      <c r="F130" s="16">
        <f>IF(AND(B130=0, C130=1), 1, 0)</f>
        <v>0</v>
      </c>
      <c r="G130" s="107">
        <f>B130*AB130</f>
        <v>0</v>
      </c>
      <c r="H130" s="2"/>
      <c r="I130" s="2"/>
      <c r="J130" s="4">
        <f>J128</f>
        <v>0</v>
      </c>
      <c r="K130" s="79"/>
      <c r="M130" s="104"/>
      <c r="N130" s="65"/>
      <c r="O130" s="49"/>
      <c r="P130" s="49"/>
      <c r="Q130" s="49"/>
      <c r="R130" s="49"/>
      <c r="S130" s="49"/>
      <c r="T130" s="49"/>
      <c r="U130" s="49"/>
      <c r="V130" s="105"/>
      <c r="X130" s="51" t="str">
        <f>IF(LEN(VLOOKUP(I128, Definition!$A$17:$P$29, 16,FALSE))&gt;1, VLOOKUP(I128, Definition!$A$17:$P$29, 16,FALSE) &amp; ":", "")</f>
        <v/>
      </c>
      <c r="Y130" s="88"/>
      <c r="Z130" s="88"/>
      <c r="AA130" s="15"/>
      <c r="AB130" s="194"/>
      <c r="AC130" s="195"/>
      <c r="AD130" s="160" t="str">
        <f>IF(B132&gt;=3, "  (" &amp; M132/B132*2+1 &amp; "-" &amp; M132/B132*3 &amp; ")","")</f>
        <v/>
      </c>
      <c r="AH130" s="100"/>
      <c r="AI130" s="93"/>
      <c r="AJ130" s="101"/>
      <c r="AK130" s="101"/>
      <c r="AL130" s="101"/>
      <c r="AM130" s="101"/>
      <c r="AN130" s="200" t="str">
        <f>M132 &amp; ":"</f>
        <v>:</v>
      </c>
      <c r="AO130" s="200"/>
      <c r="AP130" s="201"/>
      <c r="AQ130" s="202"/>
      <c r="AS130" s="84"/>
    </row>
    <row r="131" spans="1:45" hidden="1" x14ac:dyDescent="0.2">
      <c r="A131" s="2"/>
      <c r="B131" s="2"/>
      <c r="C131" s="2"/>
      <c r="D131" s="2"/>
      <c r="E131" s="2"/>
      <c r="F131" s="2"/>
      <c r="H131" s="2"/>
      <c r="I131" s="180" t="s">
        <v>691</v>
      </c>
      <c r="J131" s="4">
        <f>J128</f>
        <v>0</v>
      </c>
      <c r="K131" s="79"/>
      <c r="M131" s="104"/>
      <c r="N131" s="65"/>
      <c r="O131" s="65"/>
      <c r="P131" s="65"/>
      <c r="Q131" s="65"/>
      <c r="R131" s="65"/>
      <c r="S131" s="65"/>
      <c r="T131" s="65"/>
      <c r="U131" s="65"/>
      <c r="V131" s="105"/>
      <c r="X131" s="2"/>
      <c r="Y131" s="2"/>
      <c r="Z131" s="2"/>
      <c r="AA131" s="2"/>
      <c r="AB131" s="2"/>
      <c r="AC131" s="2"/>
      <c r="AF131" s="2"/>
      <c r="AG131" s="2"/>
      <c r="AH131" s="2"/>
      <c r="AI131" s="2"/>
      <c r="AJ131" s="2"/>
      <c r="AK131" s="2"/>
      <c r="AL131" s="2"/>
      <c r="AM131" s="2"/>
      <c r="AS131" s="79"/>
    </row>
    <row r="132" spans="1:45" hidden="1" x14ac:dyDescent="0.2">
      <c r="A132" s="2"/>
      <c r="B132" s="149">
        <f>SUM(B128:B131)</f>
        <v>0</v>
      </c>
      <c r="C132" s="149">
        <f>SUM(C128:C131)</f>
        <v>0</v>
      </c>
      <c r="D132" s="2"/>
      <c r="E132" s="149">
        <f>IF(AND(B132&gt;0, B132=C132), 1, 0)</f>
        <v>0</v>
      </c>
      <c r="F132" s="2"/>
      <c r="G132" s="108">
        <f>SUM(G128:G131)</f>
        <v>0</v>
      </c>
      <c r="H132" s="2"/>
      <c r="I132" s="16" t="str">
        <f>IF(VLOOKUP(I128, Definition!$A$17:$P$29, 5,FALSE)="J", Texte!$B$37, Texte!$B$38)</f>
        <v>Nein</v>
      </c>
      <c r="J132" s="4">
        <f>J128</f>
        <v>0</v>
      </c>
      <c r="K132" s="79"/>
      <c r="M132" s="91" t="str">
        <f>VLOOKUP(I128, Definition!$A$17:$P$29, 12,FALSE)</f>
        <v/>
      </c>
      <c r="N132" s="92" t="str">
        <f>Texte!$B$35 &amp; " / " &amp; Texte!$B$36 &amp; ": " &amp; I132</f>
        <v>Schüsse / Zehntelwertung: Nein</v>
      </c>
      <c r="O132" s="22"/>
      <c r="P132" s="22"/>
      <c r="Q132" s="22"/>
      <c r="R132" s="22"/>
      <c r="S132" s="22"/>
      <c r="T132" s="22"/>
      <c r="U132" s="22"/>
      <c r="V132" s="23"/>
      <c r="X132" s="51" t="str">
        <f>Texte!$B$40 &amp; ":"</f>
        <v>Schlussresultat:</v>
      </c>
      <c r="Y132" s="10"/>
      <c r="Z132" s="10"/>
      <c r="AA132" s="14"/>
      <c r="AB132" s="196">
        <f>G132</f>
        <v>0</v>
      </c>
      <c r="AC132" s="197"/>
      <c r="AH132" s="95" t="str">
        <f>Texte!$B$41 &amp; ":"</f>
        <v>Datum:</v>
      </c>
      <c r="AI132" s="10"/>
      <c r="AJ132" s="10"/>
      <c r="AK132" s="10"/>
      <c r="AL132" s="10"/>
      <c r="AM132" s="14"/>
      <c r="AN132" s="198"/>
      <c r="AO132" s="199"/>
      <c r="AP132" s="199"/>
      <c r="AQ132" s="191"/>
      <c r="AS132" s="79"/>
    </row>
    <row r="133" spans="1:45" ht="4.5" hidden="1" customHeight="1" x14ac:dyDescent="0.2">
      <c r="A133" s="2"/>
      <c r="B133" s="2"/>
      <c r="C133" s="2"/>
      <c r="D133" s="2"/>
      <c r="E133" s="2"/>
      <c r="F133" s="2"/>
      <c r="H133" s="2"/>
      <c r="I133" s="2"/>
      <c r="J133" s="4">
        <f>J128</f>
        <v>0</v>
      </c>
      <c r="K133" s="7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S133" s="79"/>
    </row>
    <row r="134" spans="1:45" ht="3" customHeight="1" x14ac:dyDescent="0.2">
      <c r="A134" s="2"/>
      <c r="B134" s="17"/>
      <c r="C134" s="17"/>
      <c r="D134" s="17"/>
      <c r="E134" s="17"/>
      <c r="F134" s="17"/>
      <c r="G134" s="17"/>
      <c r="H134" s="17"/>
      <c r="I134" s="17"/>
      <c r="J134" s="24" t="s">
        <v>20</v>
      </c>
      <c r="K134" s="79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S134" s="79"/>
    </row>
    <row r="135" spans="1:45" x14ac:dyDescent="0.2">
      <c r="A135" s="2"/>
      <c r="B135" s="2"/>
      <c r="C135" s="2"/>
      <c r="D135" s="2"/>
      <c r="E135" s="2"/>
      <c r="F135" s="2"/>
      <c r="H135" s="2"/>
      <c r="I135" s="2"/>
      <c r="J135" s="1" t="s">
        <v>20</v>
      </c>
      <c r="K135" s="7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S135" s="79"/>
    </row>
    <row r="136" spans="1:45" ht="15.75" customHeight="1" x14ac:dyDescent="0.25">
      <c r="A136" s="2"/>
      <c r="B136" s="2"/>
      <c r="C136" s="2"/>
      <c r="D136" s="2"/>
      <c r="E136" s="2"/>
      <c r="F136" s="2"/>
      <c r="H136" s="2"/>
      <c r="I136" s="2"/>
      <c r="J136" s="24" t="s">
        <v>20</v>
      </c>
      <c r="K136" s="79"/>
      <c r="M136" s="31" t="str">
        <f>Texte!$B$44 &amp; ":"</f>
        <v>Bemerkungen:</v>
      </c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S136" s="79"/>
    </row>
    <row r="137" spans="1:45" ht="4.5" customHeight="1" x14ac:dyDescent="0.2">
      <c r="A137" s="2"/>
      <c r="B137" s="2"/>
      <c r="C137" s="2"/>
      <c r="D137" s="2"/>
      <c r="E137" s="2"/>
      <c r="F137" s="2"/>
      <c r="H137" s="21"/>
      <c r="I137" s="21"/>
      <c r="J137" s="4" t="s">
        <v>20</v>
      </c>
      <c r="K137" s="7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S137" s="79"/>
    </row>
    <row r="138" spans="1:45" ht="114.75" customHeight="1" x14ac:dyDescent="0.2">
      <c r="J138" s="1" t="s">
        <v>20</v>
      </c>
      <c r="K138" s="79"/>
      <c r="M138" s="216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S138" s="79"/>
    </row>
    <row r="139" spans="1:45" x14ac:dyDescent="0.2">
      <c r="A139" s="2"/>
      <c r="B139" s="2"/>
      <c r="C139" s="2"/>
      <c r="D139" s="2"/>
      <c r="E139" s="2"/>
      <c r="F139" s="2"/>
      <c r="H139" s="21"/>
      <c r="I139" s="21"/>
      <c r="J139" s="4" t="s">
        <v>20</v>
      </c>
      <c r="K139" s="79"/>
      <c r="L139" s="2"/>
      <c r="M139" s="4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S139" s="79"/>
    </row>
    <row r="140" spans="1:45" ht="15.75" customHeight="1" x14ac:dyDescent="0.2">
      <c r="A140" s="2"/>
      <c r="B140" s="2"/>
      <c r="C140" s="2"/>
      <c r="D140" s="2"/>
      <c r="E140" s="2"/>
      <c r="F140" s="2"/>
      <c r="H140" s="2"/>
      <c r="I140" s="2"/>
      <c r="J140" s="24" t="s">
        <v>20</v>
      </c>
      <c r="K140" s="79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S140" s="79"/>
    </row>
  </sheetData>
  <sheetProtection algorithmName="SHA-512" hashValue="PxJbKOTcjDP1sY2GVo6njeva6Pj6m+GFoTM6+ugpaRhzwxaHwjMtBEs7doqWyjs0wLSFEUyL9mgKgYmPrGwZMQ==" saltValue="mqA4QKWSZLs6HWBcvo3Waw==" spinCount="100000" sheet="1" objects="1" scenarios="1"/>
  <autoFilter ref="J21:J140" xr:uid="{9BBDBE2B-F4C4-47A6-9FCA-B7421AA02BAA}">
    <filterColumn colId="0">
      <filters>
        <filter val="J"/>
      </filters>
    </filterColumn>
  </autoFilter>
  <mergeCells count="156">
    <mergeCell ref="AB132:AC132"/>
    <mergeCell ref="AB129:AC129"/>
    <mergeCell ref="AN129:AO129"/>
    <mergeCell ref="AB130:AC130"/>
    <mergeCell ref="AN130:AO130"/>
    <mergeCell ref="AB124:AC124"/>
    <mergeCell ref="AB128:AC128"/>
    <mergeCell ref="AN128:AO128"/>
    <mergeCell ref="AP80:AQ80"/>
    <mergeCell ref="AB121:AC121"/>
    <mergeCell ref="AN121:AO121"/>
    <mergeCell ref="AB122:AC122"/>
    <mergeCell ref="AN122:AO122"/>
    <mergeCell ref="AB116:AC116"/>
    <mergeCell ref="AB120:AC120"/>
    <mergeCell ref="AN120:AO120"/>
    <mergeCell ref="AB113:AC113"/>
    <mergeCell ref="AN113:AO113"/>
    <mergeCell ref="AB114:AC114"/>
    <mergeCell ref="AN114:AO114"/>
    <mergeCell ref="AB108:AC108"/>
    <mergeCell ref="AB112:AC112"/>
    <mergeCell ref="AN112:AO112"/>
    <mergeCell ref="AB105:AC105"/>
    <mergeCell ref="AN105:AO105"/>
    <mergeCell ref="AB106:AC106"/>
    <mergeCell ref="AN106:AO106"/>
    <mergeCell ref="AP104:AQ104"/>
    <mergeCell ref="AP105:AQ105"/>
    <mergeCell ref="AP106:AQ106"/>
    <mergeCell ref="AN108:AQ108"/>
    <mergeCell ref="AP112:AQ112"/>
    <mergeCell ref="AB100:AC100"/>
    <mergeCell ref="AB104:AC104"/>
    <mergeCell ref="AN104:AO104"/>
    <mergeCell ref="AB97:AC97"/>
    <mergeCell ref="AN97:AO97"/>
    <mergeCell ref="AB98:AC98"/>
    <mergeCell ref="AN98:AO98"/>
    <mergeCell ref="AP96:AQ96"/>
    <mergeCell ref="AP97:AQ97"/>
    <mergeCell ref="AP98:AQ98"/>
    <mergeCell ref="AN100:AQ100"/>
    <mergeCell ref="AB92:AC92"/>
    <mergeCell ref="AB96:AC96"/>
    <mergeCell ref="AN96:AO96"/>
    <mergeCell ref="AB89:AC89"/>
    <mergeCell ref="AN89:AO89"/>
    <mergeCell ref="AB90:AC90"/>
    <mergeCell ref="AN90:AO90"/>
    <mergeCell ref="AP88:AQ88"/>
    <mergeCell ref="AP89:AQ89"/>
    <mergeCell ref="AP90:AQ90"/>
    <mergeCell ref="AN92:AQ92"/>
    <mergeCell ref="AB84:AC84"/>
    <mergeCell ref="AB88:AC88"/>
    <mergeCell ref="AN88:AO88"/>
    <mergeCell ref="AB81:AC81"/>
    <mergeCell ref="AN81:AO81"/>
    <mergeCell ref="AB82:AC82"/>
    <mergeCell ref="AN82:AO82"/>
    <mergeCell ref="AP81:AQ81"/>
    <mergeCell ref="AP82:AQ82"/>
    <mergeCell ref="AN84:AQ84"/>
    <mergeCell ref="AB76:AC76"/>
    <mergeCell ref="AB80:AC80"/>
    <mergeCell ref="AN80:AO80"/>
    <mergeCell ref="AN76:AQ76"/>
    <mergeCell ref="AB73:AC73"/>
    <mergeCell ref="AN73:AO73"/>
    <mergeCell ref="AB74:AC74"/>
    <mergeCell ref="AN74:AO74"/>
    <mergeCell ref="AB68:AC68"/>
    <mergeCell ref="AB72:AC72"/>
    <mergeCell ref="AN72:AO72"/>
    <mergeCell ref="AN68:AQ68"/>
    <mergeCell ref="AP72:AQ72"/>
    <mergeCell ref="AP73:AQ73"/>
    <mergeCell ref="AP74:AQ74"/>
    <mergeCell ref="AB65:AC65"/>
    <mergeCell ref="AN65:AO65"/>
    <mergeCell ref="AB66:AC66"/>
    <mergeCell ref="AN66:AO66"/>
    <mergeCell ref="AB60:AC60"/>
    <mergeCell ref="AN60:AQ60"/>
    <mergeCell ref="AB64:AC64"/>
    <mergeCell ref="AN64:AO64"/>
    <mergeCell ref="AB57:AC57"/>
    <mergeCell ref="AN57:AO57"/>
    <mergeCell ref="AP57:AQ57"/>
    <mergeCell ref="AB58:AC58"/>
    <mergeCell ref="AN58:AO58"/>
    <mergeCell ref="AP58:AQ58"/>
    <mergeCell ref="AP64:AQ64"/>
    <mergeCell ref="AP65:AQ65"/>
    <mergeCell ref="AP66:AQ66"/>
    <mergeCell ref="AN52:AQ52"/>
    <mergeCell ref="AB56:AC56"/>
    <mergeCell ref="AN56:AO56"/>
    <mergeCell ref="AP56:AQ56"/>
    <mergeCell ref="AN49:AO49"/>
    <mergeCell ref="AP49:AQ49"/>
    <mergeCell ref="AB50:AC50"/>
    <mergeCell ref="AN50:AO50"/>
    <mergeCell ref="AP50:AQ50"/>
    <mergeCell ref="M138:AQ138"/>
    <mergeCell ref="AB48:AC48"/>
    <mergeCell ref="AN48:AO48"/>
    <mergeCell ref="AP48:AQ48"/>
    <mergeCell ref="AB49:AC49"/>
    <mergeCell ref="AF14:AG14"/>
    <mergeCell ref="AN41:AO41"/>
    <mergeCell ref="AP41:AQ41"/>
    <mergeCell ref="AN42:AO42"/>
    <mergeCell ref="AP42:AQ42"/>
    <mergeCell ref="AP113:AQ113"/>
    <mergeCell ref="AP114:AQ114"/>
    <mergeCell ref="AN116:AQ116"/>
    <mergeCell ref="AP120:AQ120"/>
    <mergeCell ref="AP121:AQ121"/>
    <mergeCell ref="AP122:AQ122"/>
    <mergeCell ref="AN124:AQ124"/>
    <mergeCell ref="AP128:AQ128"/>
    <mergeCell ref="AP129:AQ129"/>
    <mergeCell ref="AP130:AQ130"/>
    <mergeCell ref="AN132:AQ132"/>
    <mergeCell ref="V28:AE28"/>
    <mergeCell ref="AF17:AG17"/>
    <mergeCell ref="AB52:AC52"/>
    <mergeCell ref="Y4:AA4"/>
    <mergeCell ref="S8:AA8"/>
    <mergeCell ref="S9:AA9"/>
    <mergeCell ref="S11:AA11"/>
    <mergeCell ref="AB40:AC40"/>
    <mergeCell ref="AB41:AC41"/>
    <mergeCell ref="S17:T17"/>
    <mergeCell ref="S20:AA20"/>
    <mergeCell ref="I20:J20"/>
    <mergeCell ref="AF12:AG12"/>
    <mergeCell ref="N26:AQ26"/>
    <mergeCell ref="N27:AQ27"/>
    <mergeCell ref="N29:AQ29"/>
    <mergeCell ref="N25:AQ25"/>
    <mergeCell ref="AB42:AC42"/>
    <mergeCell ref="AB44:AC44"/>
    <mergeCell ref="AN44:AQ44"/>
    <mergeCell ref="AN40:AO40"/>
    <mergeCell ref="AP40:AQ40"/>
    <mergeCell ref="N30:AQ30"/>
    <mergeCell ref="N33:AQ33"/>
    <mergeCell ref="N32:AQ32"/>
    <mergeCell ref="N31:AQ31"/>
    <mergeCell ref="AH34:AQ34"/>
    <mergeCell ref="N34:AF34"/>
    <mergeCell ref="S12:AA12"/>
    <mergeCell ref="S14:AA14"/>
  </mergeCells>
  <conditionalFormatting sqref="J39">
    <cfRule type="cellIs" dxfId="225" priority="322" operator="equal">
      <formula>"J"</formula>
    </cfRule>
  </conditionalFormatting>
  <conditionalFormatting sqref="J40:J43">
    <cfRule type="cellIs" dxfId="224" priority="321" operator="equal">
      <formula>"J"</formula>
    </cfRule>
  </conditionalFormatting>
  <conditionalFormatting sqref="J44:J45">
    <cfRule type="cellIs" dxfId="223" priority="320" operator="equal">
      <formula>"J"</formula>
    </cfRule>
  </conditionalFormatting>
  <conditionalFormatting sqref="S8">
    <cfRule type="expression" dxfId="222" priority="310">
      <formula>LEN(S8)&gt;1</formula>
    </cfRule>
  </conditionalFormatting>
  <conditionalFormatting sqref="S17">
    <cfRule type="expression" dxfId="221" priority="308">
      <formula>LEN(S17)&gt;3</formula>
    </cfRule>
  </conditionalFormatting>
  <conditionalFormatting sqref="S9">
    <cfRule type="expression" dxfId="220" priority="247">
      <formula>LEN(S9)&gt;1</formula>
    </cfRule>
  </conditionalFormatting>
  <conditionalFormatting sqref="S11">
    <cfRule type="expression" dxfId="219" priority="246">
      <formula>LEN(S11)&gt;1</formula>
    </cfRule>
  </conditionalFormatting>
  <conditionalFormatting sqref="S12">
    <cfRule type="expression" dxfId="218" priority="245">
      <formula>LEN(S12)&gt;1</formula>
    </cfRule>
  </conditionalFormatting>
  <conditionalFormatting sqref="S14">
    <cfRule type="expression" dxfId="217" priority="244">
      <formula>LEN(S14)&gt;1</formula>
    </cfRule>
  </conditionalFormatting>
  <conditionalFormatting sqref="S20">
    <cfRule type="expression" dxfId="216" priority="242">
      <formula>LEN(S20)&gt;1</formula>
    </cfRule>
  </conditionalFormatting>
  <conditionalFormatting sqref="AP41">
    <cfRule type="expression" dxfId="215" priority="232">
      <formula>AP41&gt;0</formula>
    </cfRule>
  </conditionalFormatting>
  <conditionalFormatting sqref="AP42">
    <cfRule type="expression" dxfId="214" priority="231">
      <formula>AP42&gt;0</formula>
    </cfRule>
  </conditionalFormatting>
  <conditionalFormatting sqref="AP40">
    <cfRule type="expression" dxfId="213" priority="233">
      <formula>AP40&gt;0</formula>
    </cfRule>
  </conditionalFormatting>
  <conditionalFormatting sqref="AB40:AC40">
    <cfRule type="expression" dxfId="212" priority="228">
      <formula>F40=1</formula>
    </cfRule>
    <cfRule type="expression" dxfId="211" priority="229">
      <formula>E40=1</formula>
    </cfRule>
    <cfRule type="expression" dxfId="210" priority="230">
      <formula>D40=1</formula>
    </cfRule>
  </conditionalFormatting>
  <conditionalFormatting sqref="AB41:AC42">
    <cfRule type="expression" dxfId="209" priority="225">
      <formula>F41=1</formula>
    </cfRule>
    <cfRule type="expression" dxfId="208" priority="226">
      <formula>E41=1</formula>
    </cfRule>
    <cfRule type="expression" dxfId="207" priority="227">
      <formula>D41=1</formula>
    </cfRule>
  </conditionalFormatting>
  <conditionalFormatting sqref="AF12">
    <cfRule type="expression" dxfId="206" priority="224">
      <formula>LEN(AF12)&gt;1</formula>
    </cfRule>
  </conditionalFormatting>
  <conditionalFormatting sqref="J47">
    <cfRule type="cellIs" dxfId="205" priority="222" operator="equal">
      <formula>"J"</formula>
    </cfRule>
  </conditionalFormatting>
  <conditionalFormatting sqref="J48:J51">
    <cfRule type="cellIs" dxfId="204" priority="221" operator="equal">
      <formula>"J"</formula>
    </cfRule>
  </conditionalFormatting>
  <conditionalFormatting sqref="J52:J53">
    <cfRule type="cellIs" dxfId="203" priority="220" operator="equal">
      <formula>"J"</formula>
    </cfRule>
  </conditionalFormatting>
  <conditionalFormatting sqref="AB48:AC48">
    <cfRule type="expression" dxfId="202" priority="214">
      <formula>F48=1</formula>
    </cfRule>
    <cfRule type="expression" dxfId="201" priority="215">
      <formula>E48=1</formula>
    </cfRule>
    <cfRule type="expression" dxfId="200" priority="216">
      <formula>D48=1</formula>
    </cfRule>
  </conditionalFormatting>
  <conditionalFormatting sqref="AB49:AC50">
    <cfRule type="expression" dxfId="199" priority="211">
      <formula>F49=1</formula>
    </cfRule>
    <cfRule type="expression" dxfId="198" priority="212">
      <formula>E49=1</formula>
    </cfRule>
    <cfRule type="expression" dxfId="197" priority="213">
      <formula>D49=1</formula>
    </cfRule>
  </conditionalFormatting>
  <conditionalFormatting sqref="AJ48:AM48 X52 Y48:Z48 AB52 AH52 AN52 AH48 AH49:AM50 X49:Z50 M48:U49 O50:U50 M52 AS48:AS50">
    <cfRule type="expression" dxfId="196" priority="223">
      <formula>#REF!=1</formula>
    </cfRule>
  </conditionalFormatting>
  <conditionalFormatting sqref="J55">
    <cfRule type="cellIs" dxfId="195" priority="209" operator="equal">
      <formula>"J"</formula>
    </cfRule>
  </conditionalFormatting>
  <conditionalFormatting sqref="J56:J59">
    <cfRule type="cellIs" dxfId="194" priority="208" operator="equal">
      <formula>"J"</formula>
    </cfRule>
  </conditionalFormatting>
  <conditionalFormatting sqref="J60:J61">
    <cfRule type="cellIs" dxfId="193" priority="207" operator="equal">
      <formula>"J"</formula>
    </cfRule>
  </conditionalFormatting>
  <conditionalFormatting sqref="AP57">
    <cfRule type="expression" dxfId="192" priority="205">
      <formula>AP57&gt;0</formula>
    </cfRule>
  </conditionalFormatting>
  <conditionalFormatting sqref="AP58">
    <cfRule type="expression" dxfId="191" priority="204">
      <formula>AP58&gt;0</formula>
    </cfRule>
  </conditionalFormatting>
  <conditionalFormatting sqref="AP56">
    <cfRule type="expression" dxfId="190" priority="206">
      <formula>AP56&gt;0</formula>
    </cfRule>
  </conditionalFormatting>
  <conditionalFormatting sqref="AB56:AC56">
    <cfRule type="expression" dxfId="189" priority="201">
      <formula>F56=1</formula>
    </cfRule>
    <cfRule type="expression" dxfId="188" priority="202">
      <formula>E56=1</formula>
    </cfRule>
    <cfRule type="expression" dxfId="187" priority="203">
      <formula>D56=1</formula>
    </cfRule>
  </conditionalFormatting>
  <conditionalFormatting sqref="AB57:AC58">
    <cfRule type="expression" dxfId="186" priority="198">
      <formula>F57=1</formula>
    </cfRule>
    <cfRule type="expression" dxfId="185" priority="199">
      <formula>E57=1</formula>
    </cfRule>
    <cfRule type="expression" dxfId="184" priority="200">
      <formula>D57=1</formula>
    </cfRule>
  </conditionalFormatting>
  <conditionalFormatting sqref="AJ56:AM56 X60 Y56:Z56 AB60 AH60 AN60 AH56 AH57:AM58 X57:Z58 M56:U57 O58:U58 M60 AS56:AS58">
    <cfRule type="expression" dxfId="183" priority="210">
      <formula>#REF!=1</formula>
    </cfRule>
  </conditionalFormatting>
  <conditionalFormatting sqref="J63">
    <cfRule type="cellIs" dxfId="182" priority="196" operator="equal">
      <formula>"J"</formula>
    </cfRule>
  </conditionalFormatting>
  <conditionalFormatting sqref="J64:J67">
    <cfRule type="cellIs" dxfId="181" priority="195" operator="equal">
      <formula>"J"</formula>
    </cfRule>
  </conditionalFormatting>
  <conditionalFormatting sqref="J68:J69">
    <cfRule type="cellIs" dxfId="180" priority="194" operator="equal">
      <formula>"J"</formula>
    </cfRule>
  </conditionalFormatting>
  <conditionalFormatting sqref="AB64:AC64">
    <cfRule type="expression" dxfId="179" priority="188">
      <formula>F64=1</formula>
    </cfRule>
    <cfRule type="expression" dxfId="178" priority="189">
      <formula>E64=1</formula>
    </cfRule>
    <cfRule type="expression" dxfId="177" priority="190">
      <formula>D64=1</formula>
    </cfRule>
  </conditionalFormatting>
  <conditionalFormatting sqref="AB65:AC66">
    <cfRule type="expression" dxfId="176" priority="185">
      <formula>F65=1</formula>
    </cfRule>
    <cfRule type="expression" dxfId="175" priority="186">
      <formula>E65=1</formula>
    </cfRule>
    <cfRule type="expression" dxfId="174" priority="187">
      <formula>D65=1</formula>
    </cfRule>
  </conditionalFormatting>
  <conditionalFormatting sqref="X68 Y64:Z64 AB68 X65:Z66 M64:U65 O66:U66 M68 AS64:AS66">
    <cfRule type="expression" dxfId="173" priority="197">
      <formula>#REF!=1</formula>
    </cfRule>
  </conditionalFormatting>
  <conditionalFormatting sqref="J71">
    <cfRule type="cellIs" dxfId="172" priority="183" operator="equal">
      <formula>"J"</formula>
    </cfRule>
  </conditionalFormatting>
  <conditionalFormatting sqref="J72:J75">
    <cfRule type="cellIs" dxfId="171" priority="182" operator="equal">
      <formula>"J"</formula>
    </cfRule>
  </conditionalFormatting>
  <conditionalFormatting sqref="J76:J77">
    <cfRule type="cellIs" dxfId="170" priority="181" operator="equal">
      <formula>"J"</formula>
    </cfRule>
  </conditionalFormatting>
  <conditionalFormatting sqref="AB72:AC72">
    <cfRule type="expression" dxfId="169" priority="175">
      <formula>F72=1</formula>
    </cfRule>
    <cfRule type="expression" dxfId="168" priority="176">
      <formula>E72=1</formula>
    </cfRule>
    <cfRule type="expression" dxfId="167" priority="177">
      <formula>D72=1</formula>
    </cfRule>
  </conditionalFormatting>
  <conditionalFormatting sqref="AB73:AC74">
    <cfRule type="expression" dxfId="166" priority="172">
      <formula>F73=1</formula>
    </cfRule>
    <cfRule type="expression" dxfId="165" priority="173">
      <formula>E73=1</formula>
    </cfRule>
    <cfRule type="expression" dxfId="164" priority="174">
      <formula>D73=1</formula>
    </cfRule>
  </conditionalFormatting>
  <conditionalFormatting sqref="X76 Y72:Z72 AB76 X73:Z74 M72:U73 O74:U74 M76 AS72:AS74">
    <cfRule type="expression" dxfId="163" priority="184">
      <formula>#REF!=1</formula>
    </cfRule>
  </conditionalFormatting>
  <conditionalFormatting sqref="J79">
    <cfRule type="cellIs" dxfId="162" priority="170" operator="equal">
      <formula>"J"</formula>
    </cfRule>
  </conditionalFormatting>
  <conditionalFormatting sqref="J80:J83">
    <cfRule type="cellIs" dxfId="161" priority="169" operator="equal">
      <formula>"J"</formula>
    </cfRule>
  </conditionalFormatting>
  <conditionalFormatting sqref="J84:J85">
    <cfRule type="cellIs" dxfId="160" priority="168" operator="equal">
      <formula>"J"</formula>
    </cfRule>
  </conditionalFormatting>
  <conditionalFormatting sqref="AB80:AC80">
    <cfRule type="expression" dxfId="159" priority="162">
      <formula>F80=1</formula>
    </cfRule>
    <cfRule type="expression" dxfId="158" priority="163">
      <formula>E80=1</formula>
    </cfRule>
    <cfRule type="expression" dxfId="157" priority="164">
      <formula>D80=1</formula>
    </cfRule>
  </conditionalFormatting>
  <conditionalFormatting sqref="AB81:AC82">
    <cfRule type="expression" dxfId="156" priority="159">
      <formula>F81=1</formula>
    </cfRule>
    <cfRule type="expression" dxfId="155" priority="160">
      <formula>E81=1</formula>
    </cfRule>
    <cfRule type="expression" dxfId="154" priority="161">
      <formula>D81=1</formula>
    </cfRule>
  </conditionalFormatting>
  <conditionalFormatting sqref="X84 Y80:Z80 AB84 X81:Z82 M80:U81 O82:U82 M84 AS80:AS82">
    <cfRule type="expression" dxfId="153" priority="171">
      <formula>#REF!=1</formula>
    </cfRule>
  </conditionalFormatting>
  <conditionalFormatting sqref="J87">
    <cfRule type="cellIs" dxfId="152" priority="157" operator="equal">
      <formula>"J"</formula>
    </cfRule>
  </conditionalFormatting>
  <conditionalFormatting sqref="J88:J91">
    <cfRule type="cellIs" dxfId="151" priority="156" operator="equal">
      <formula>"J"</formula>
    </cfRule>
  </conditionalFormatting>
  <conditionalFormatting sqref="J92:J93">
    <cfRule type="cellIs" dxfId="150" priority="155" operator="equal">
      <formula>"J"</formula>
    </cfRule>
  </conditionalFormatting>
  <conditionalFormatting sqref="AB88:AC88">
    <cfRule type="expression" dxfId="149" priority="149">
      <formula>F88=1</formula>
    </cfRule>
    <cfRule type="expression" dxfId="148" priority="150">
      <formula>E88=1</formula>
    </cfRule>
    <cfRule type="expression" dxfId="147" priority="151">
      <formula>D88=1</formula>
    </cfRule>
  </conditionalFormatting>
  <conditionalFormatting sqref="AB89:AC90">
    <cfRule type="expression" dxfId="146" priority="146">
      <formula>F89=1</formula>
    </cfRule>
    <cfRule type="expression" dxfId="145" priority="147">
      <formula>E89=1</formula>
    </cfRule>
    <cfRule type="expression" dxfId="144" priority="148">
      <formula>D89=1</formula>
    </cfRule>
  </conditionalFormatting>
  <conditionalFormatting sqref="X92 Y88:Z88 AB92 X89:Z90 M88:U89 O90:U90 M92 AS88:AS90">
    <cfRule type="expression" dxfId="143" priority="158">
      <formula>#REF!=1</formula>
    </cfRule>
  </conditionalFormatting>
  <conditionalFormatting sqref="J95">
    <cfRule type="cellIs" dxfId="142" priority="144" operator="equal">
      <formula>"J"</formula>
    </cfRule>
  </conditionalFormatting>
  <conditionalFormatting sqref="J96:J99">
    <cfRule type="cellIs" dxfId="141" priority="143" operator="equal">
      <formula>"J"</formula>
    </cfRule>
  </conditionalFormatting>
  <conditionalFormatting sqref="J100:J101">
    <cfRule type="cellIs" dxfId="140" priority="142" operator="equal">
      <formula>"J"</formula>
    </cfRule>
  </conditionalFormatting>
  <conditionalFormatting sqref="AB96:AC96">
    <cfRule type="expression" dxfId="139" priority="136">
      <formula>F96=1</formula>
    </cfRule>
    <cfRule type="expression" dxfId="138" priority="137">
      <formula>E96=1</formula>
    </cfRule>
    <cfRule type="expression" dxfId="137" priority="138">
      <formula>D96=1</formula>
    </cfRule>
  </conditionalFormatting>
  <conditionalFormatting sqref="AB97:AC98">
    <cfRule type="expression" dxfId="136" priority="133">
      <formula>F97=1</formula>
    </cfRule>
    <cfRule type="expression" dxfId="135" priority="134">
      <formula>E97=1</formula>
    </cfRule>
    <cfRule type="expression" dxfId="134" priority="135">
      <formula>D97=1</formula>
    </cfRule>
  </conditionalFormatting>
  <conditionalFormatting sqref="X100 Y96:Z96 AB100 X97:Z98 M96:U97 O98:U98 M100 AS96:AS98">
    <cfRule type="expression" dxfId="133" priority="145">
      <formula>#REF!=1</formula>
    </cfRule>
  </conditionalFormatting>
  <conditionalFormatting sqref="J103">
    <cfRule type="cellIs" dxfId="132" priority="131" operator="equal">
      <formula>"J"</formula>
    </cfRule>
  </conditionalFormatting>
  <conditionalFormatting sqref="J104:J107">
    <cfRule type="cellIs" dxfId="131" priority="130" operator="equal">
      <formula>"J"</formula>
    </cfRule>
  </conditionalFormatting>
  <conditionalFormatting sqref="J108:J109">
    <cfRule type="cellIs" dxfId="130" priority="129" operator="equal">
      <formula>"J"</formula>
    </cfRule>
  </conditionalFormatting>
  <conditionalFormatting sqref="AB104:AC104">
    <cfRule type="expression" dxfId="129" priority="123">
      <formula>F104=1</formula>
    </cfRule>
    <cfRule type="expression" dxfId="128" priority="124">
      <formula>E104=1</formula>
    </cfRule>
    <cfRule type="expression" dxfId="127" priority="125">
      <formula>D104=1</formula>
    </cfRule>
  </conditionalFormatting>
  <conditionalFormatting sqref="AB105:AC106">
    <cfRule type="expression" dxfId="126" priority="120">
      <formula>F105=1</formula>
    </cfRule>
    <cfRule type="expression" dxfId="125" priority="121">
      <formula>E105=1</formula>
    </cfRule>
    <cfRule type="expression" dxfId="124" priority="122">
      <formula>D105=1</formula>
    </cfRule>
  </conditionalFormatting>
  <conditionalFormatting sqref="X108 Y104:Z104 AB108 X105:Z106 M104:U105 O106:U106 M108 AS104:AS106">
    <cfRule type="expression" dxfId="123" priority="132">
      <formula>#REF!=1</formula>
    </cfRule>
  </conditionalFormatting>
  <conditionalFormatting sqref="J111">
    <cfRule type="cellIs" dxfId="122" priority="118" operator="equal">
      <formula>"J"</formula>
    </cfRule>
  </conditionalFormatting>
  <conditionalFormatting sqref="J112:J115">
    <cfRule type="cellIs" dxfId="121" priority="117" operator="equal">
      <formula>"J"</formula>
    </cfRule>
  </conditionalFormatting>
  <conditionalFormatting sqref="J116:J117">
    <cfRule type="cellIs" dxfId="120" priority="116" operator="equal">
      <formula>"J"</formula>
    </cfRule>
  </conditionalFormatting>
  <conditionalFormatting sqref="AB112:AC112">
    <cfRule type="expression" dxfId="119" priority="110">
      <formula>F112=1</formula>
    </cfRule>
    <cfRule type="expression" dxfId="118" priority="111">
      <formula>E112=1</formula>
    </cfRule>
    <cfRule type="expression" dxfId="117" priority="112">
      <formula>D112=1</formula>
    </cfRule>
  </conditionalFormatting>
  <conditionalFormatting sqref="AB113:AC114">
    <cfRule type="expression" dxfId="116" priority="107">
      <formula>F113=1</formula>
    </cfRule>
    <cfRule type="expression" dxfId="115" priority="108">
      <formula>E113=1</formula>
    </cfRule>
    <cfRule type="expression" dxfId="114" priority="109">
      <formula>D113=1</formula>
    </cfRule>
  </conditionalFormatting>
  <conditionalFormatting sqref="X116 Y112:Z112 AB116 X113:Z114 M112:U113 O114:U114 M116 AS112:AS114">
    <cfRule type="expression" dxfId="113" priority="119">
      <formula>#REF!=1</formula>
    </cfRule>
  </conditionalFormatting>
  <conditionalFormatting sqref="J119">
    <cfRule type="cellIs" dxfId="112" priority="105" operator="equal">
      <formula>"J"</formula>
    </cfRule>
  </conditionalFormatting>
  <conditionalFormatting sqref="J120:J123">
    <cfRule type="cellIs" dxfId="111" priority="104" operator="equal">
      <formula>"J"</formula>
    </cfRule>
  </conditionalFormatting>
  <conditionalFormatting sqref="J124:J125">
    <cfRule type="cellIs" dxfId="110" priority="103" operator="equal">
      <formula>"J"</formula>
    </cfRule>
  </conditionalFormatting>
  <conditionalFormatting sqref="AB120:AC120">
    <cfRule type="expression" dxfId="109" priority="97">
      <formula>F120=1</formula>
    </cfRule>
    <cfRule type="expression" dxfId="108" priority="98">
      <formula>E120=1</formula>
    </cfRule>
    <cfRule type="expression" dxfId="107" priority="99">
      <formula>D120=1</formula>
    </cfRule>
  </conditionalFormatting>
  <conditionalFormatting sqref="AB121:AC122">
    <cfRule type="expression" dxfId="106" priority="94">
      <formula>F121=1</formula>
    </cfRule>
    <cfRule type="expression" dxfId="105" priority="95">
      <formula>E121=1</formula>
    </cfRule>
    <cfRule type="expression" dxfId="104" priority="96">
      <formula>D121=1</formula>
    </cfRule>
  </conditionalFormatting>
  <conditionalFormatting sqref="X124 Y120:Z120 AB124 X121:Z122 M120:U121 O122:U122 M124 AS120:AS122">
    <cfRule type="expression" dxfId="103" priority="106">
      <formula>#REF!=1</formula>
    </cfRule>
  </conditionalFormatting>
  <conditionalFormatting sqref="J127">
    <cfRule type="cellIs" dxfId="102" priority="92" operator="equal">
      <formula>"J"</formula>
    </cfRule>
  </conditionalFormatting>
  <conditionalFormatting sqref="J128:J131">
    <cfRule type="cellIs" dxfId="101" priority="91" operator="equal">
      <formula>"J"</formula>
    </cfRule>
  </conditionalFormatting>
  <conditionalFormatting sqref="J132:J133">
    <cfRule type="cellIs" dxfId="100" priority="90" operator="equal">
      <formula>"J"</formula>
    </cfRule>
  </conditionalFormatting>
  <conditionalFormatting sqref="AB128:AC128">
    <cfRule type="expression" dxfId="99" priority="84">
      <formula>F128=1</formula>
    </cfRule>
    <cfRule type="expression" dxfId="98" priority="85">
      <formula>E128=1</formula>
    </cfRule>
    <cfRule type="expression" dxfId="97" priority="86">
      <formula>D128=1</formula>
    </cfRule>
  </conditionalFormatting>
  <conditionalFormatting sqref="AB129:AC130">
    <cfRule type="expression" dxfId="96" priority="81">
      <formula>F129=1</formula>
    </cfRule>
    <cfRule type="expression" dxfId="95" priority="82">
      <formula>E129=1</formula>
    </cfRule>
    <cfRule type="expression" dxfId="94" priority="83">
      <formula>D129=1</formula>
    </cfRule>
  </conditionalFormatting>
  <conditionalFormatting sqref="X132 Y128:Z128 AB132 X129:Z130 M128:U129 O130:U130 M132 AS128:AS130">
    <cfRule type="expression" dxfId="93" priority="93">
      <formula>#REF!=1</formula>
    </cfRule>
  </conditionalFormatting>
  <conditionalFormatting sqref="AQ4">
    <cfRule type="expression" dxfId="92" priority="58">
      <formula>AQ4&gt;0</formula>
    </cfRule>
  </conditionalFormatting>
  <conditionalFormatting sqref="AP49">
    <cfRule type="expression" dxfId="91" priority="29">
      <formula>AP49&gt;0</formula>
    </cfRule>
  </conditionalFormatting>
  <conditionalFormatting sqref="AP50">
    <cfRule type="expression" dxfId="90" priority="28">
      <formula>AP50&gt;0</formula>
    </cfRule>
  </conditionalFormatting>
  <conditionalFormatting sqref="AP48">
    <cfRule type="expression" dxfId="89" priority="30">
      <formula>AP48&gt;0</formula>
    </cfRule>
  </conditionalFormatting>
  <conditionalFormatting sqref="AP65">
    <cfRule type="expression" dxfId="88" priority="26">
      <formula>AP65&gt;0</formula>
    </cfRule>
  </conditionalFormatting>
  <conditionalFormatting sqref="AP66">
    <cfRule type="expression" dxfId="87" priority="25">
      <formula>AP66&gt;0</formula>
    </cfRule>
  </conditionalFormatting>
  <conditionalFormatting sqref="AP64">
    <cfRule type="expression" dxfId="86" priority="27">
      <formula>AP64&gt;0</formula>
    </cfRule>
  </conditionalFormatting>
  <conditionalFormatting sqref="AP73">
    <cfRule type="expression" dxfId="85" priority="23">
      <formula>AP73&gt;0</formula>
    </cfRule>
  </conditionalFormatting>
  <conditionalFormatting sqref="AP74">
    <cfRule type="expression" dxfId="84" priority="22">
      <formula>AP74&gt;0</formula>
    </cfRule>
  </conditionalFormatting>
  <conditionalFormatting sqref="AP72">
    <cfRule type="expression" dxfId="83" priority="24">
      <formula>AP72&gt;0</formula>
    </cfRule>
  </conditionalFormatting>
  <conditionalFormatting sqref="AP81">
    <cfRule type="expression" dxfId="82" priority="20">
      <formula>AP81&gt;0</formula>
    </cfRule>
  </conditionalFormatting>
  <conditionalFormatting sqref="AP82">
    <cfRule type="expression" dxfId="81" priority="19">
      <formula>AP82&gt;0</formula>
    </cfRule>
  </conditionalFormatting>
  <conditionalFormatting sqref="AP80">
    <cfRule type="expression" dxfId="80" priority="21">
      <formula>AP80&gt;0</formula>
    </cfRule>
  </conditionalFormatting>
  <conditionalFormatting sqref="AP89">
    <cfRule type="expression" dxfId="79" priority="17">
      <formula>AP89&gt;0</formula>
    </cfRule>
  </conditionalFormatting>
  <conditionalFormatting sqref="AP90">
    <cfRule type="expression" dxfId="78" priority="16">
      <formula>AP90&gt;0</formula>
    </cfRule>
  </conditionalFormatting>
  <conditionalFormatting sqref="AP88">
    <cfRule type="expression" dxfId="77" priority="18">
      <formula>AP88&gt;0</formula>
    </cfRule>
  </conditionalFormatting>
  <conditionalFormatting sqref="AP97">
    <cfRule type="expression" dxfId="76" priority="14">
      <formula>AP97&gt;0</formula>
    </cfRule>
  </conditionalFormatting>
  <conditionalFormatting sqref="AP98">
    <cfRule type="expression" dxfId="75" priority="13">
      <formula>AP98&gt;0</formula>
    </cfRule>
  </conditionalFormatting>
  <conditionalFormatting sqref="AP96">
    <cfRule type="expression" dxfId="74" priority="15">
      <formula>AP96&gt;0</formula>
    </cfRule>
  </conditionalFormatting>
  <conditionalFormatting sqref="AP105">
    <cfRule type="expression" dxfId="73" priority="11">
      <formula>AP105&gt;0</formula>
    </cfRule>
  </conditionalFormatting>
  <conditionalFormatting sqref="AP106">
    <cfRule type="expression" dxfId="72" priority="10">
      <formula>AP106&gt;0</formula>
    </cfRule>
  </conditionalFormatting>
  <conditionalFormatting sqref="AP104">
    <cfRule type="expression" dxfId="71" priority="12">
      <formula>AP104&gt;0</formula>
    </cfRule>
  </conditionalFormatting>
  <conditionalFormatting sqref="AP113">
    <cfRule type="expression" dxfId="70" priority="8">
      <formula>AP113&gt;0</formula>
    </cfRule>
  </conditionalFormatting>
  <conditionalFormatting sqref="AP114">
    <cfRule type="expression" dxfId="69" priority="7">
      <formula>AP114&gt;0</formula>
    </cfRule>
  </conditionalFormatting>
  <conditionalFormatting sqref="AP112">
    <cfRule type="expression" dxfId="68" priority="9">
      <formula>AP112&gt;0</formula>
    </cfRule>
  </conditionalFormatting>
  <conditionalFormatting sqref="AP121">
    <cfRule type="expression" dxfId="67" priority="5">
      <formula>AP121&gt;0</formula>
    </cfRule>
  </conditionalFormatting>
  <conditionalFormatting sqref="AP122">
    <cfRule type="expression" dxfId="66" priority="4">
      <formula>AP122&gt;0</formula>
    </cfRule>
  </conditionalFormatting>
  <conditionalFormatting sqref="AP120">
    <cfRule type="expression" dxfId="65" priority="6">
      <formula>AP120&gt;0</formula>
    </cfRule>
  </conditionalFormatting>
  <conditionalFormatting sqref="AP129">
    <cfRule type="expression" dxfId="64" priority="2">
      <formula>AP129&gt;0</formula>
    </cfRule>
  </conditionalFormatting>
  <conditionalFormatting sqref="AP130">
    <cfRule type="expression" dxfId="63" priority="1">
      <formula>AP130&gt;0</formula>
    </cfRule>
  </conditionalFormatting>
  <conditionalFormatting sqref="AP128">
    <cfRule type="expression" dxfId="62" priority="3">
      <formula>AP128&gt;0</formula>
    </cfRule>
  </conditionalFormatting>
  <hyperlinks>
    <hyperlink ref="AH34" r:id="rId1" xr:uid="{17B43043-371D-4F7A-BA86-C169961D3AC0}"/>
    <hyperlink ref="V28" r:id="rId2" xr:uid="{0C737CB3-A143-45E5-99A7-F95C033658C9}"/>
    <hyperlink ref="V28:AE28" r:id="rId3" display="FWK@ZHSV.ch" xr:uid="{923BDE33-F9EE-4869-B906-411B680E02D9}"/>
  </hyperlinks>
  <printOptions horizontalCentered="1"/>
  <pageMargins left="0.39370078740157483" right="0.39370078740157483" top="0.39370078740157483" bottom="0.39370078740157483" header="0.31496062992125984" footer="0.27559055118110237"/>
  <pageSetup paperSize="9" scale="70" fitToWidth="2" orientation="portrait" r:id="rId4"/>
  <headerFooter>
    <oddFooter>&amp;L&amp;"Arial,Standard"&amp;8&amp;F&amp;C&amp;"Arial,Standard"&amp;8Zürcher Schiesssportverband ZHSV / www.ZHSV.ch&amp;R&amp;"Arial,Standard"&amp;8Druckdatum: &amp;D</oddFooter>
  </headerFooter>
  <colBreaks count="1" manualBreakCount="1">
    <brk id="44" max="138" man="1"/>
  </colBreaks>
  <ignoredErrors>
    <ignoredError sqref="AQ4" unlockedFormula="1"/>
    <ignoredError sqref="AN128:AO129 AN104:AO105 AN80:AO81 AN56:AO57" evalError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9EEFF69-C6DB-4659-A377-3A8E81C8882C}">
          <x14:formula1>
            <xm:f>Land_00!$B$3:$B$207</xm:f>
          </x14:formula1>
          <xm:sqref>S14:AA14</xm:sqref>
        </x14:dataValidation>
        <x14:dataValidation type="list" allowBlank="1" showInputMessage="1" showErrorMessage="1" xr:uid="{9B276FFA-8BDF-4A50-AAF7-080E1702B84F}">
          <x14:formula1>
            <xm:f>Jahrgang!$A$2:$A$102</xm:f>
          </x14:formula1>
          <xm:sqref>S17:T17</xm:sqref>
        </x14:dataValidation>
        <x14:dataValidation type="list" showInputMessage="1" showErrorMessage="1" xr:uid="{AB327B4D-32CE-4A14-85AB-9C638311904C}">
          <x14:formula1>
            <xm:f>Sprache!$A$2:$A$3</xm:f>
          </x14:formula1>
          <xm:sqref>Y4:AA4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66D4-0B5F-42AD-B67D-A1399F7789FB}">
  <sheetPr codeName="Tabelle3" filterMode="1">
    <tabColor rgb="FFFF0000"/>
  </sheetPr>
  <dimension ref="A1:X135"/>
  <sheetViews>
    <sheetView showGridLines="0" zoomScaleNormal="100" zoomScaleSheetLayoutView="100" workbookViewId="0">
      <pane xSplit="1" ySplit="22" topLeftCell="B23" activePane="bottomRight" state="frozen"/>
      <selection activeCell="D42" sqref="D42"/>
      <selection pane="topRight" activeCell="D42" sqref="D42"/>
      <selection pane="bottomLeft" activeCell="D42" sqref="D42"/>
      <selection pane="bottomRight" activeCell="K41" sqref="K41:V41"/>
    </sheetView>
  </sheetViews>
  <sheetFormatPr baseColWidth="10" defaultColWidth="11.5703125" defaultRowHeight="12.75" x14ac:dyDescent="0.2"/>
  <cols>
    <col min="1" max="1" width="2.42578125" style="3" customWidth="1"/>
    <col min="2" max="2" width="14.5703125" style="3" hidden="1" customWidth="1"/>
    <col min="3" max="3" width="7.28515625" style="4" hidden="1" customWidth="1"/>
    <col min="4" max="4" width="2.42578125" style="3" customWidth="1"/>
    <col min="5" max="5" width="0.85546875" style="47" customWidth="1"/>
    <col min="6" max="6" width="3.140625" style="2" customWidth="1"/>
    <col min="7" max="9" width="3.7109375" style="3" customWidth="1"/>
    <col min="10" max="10" width="0.5703125" style="3" customWidth="1"/>
    <col min="11" max="12" width="15.7109375" style="3" customWidth="1"/>
    <col min="13" max="13" width="25.7109375" style="3" customWidth="1"/>
    <col min="14" max="14" width="5.85546875" style="3" customWidth="1"/>
    <col min="15" max="15" width="5.5703125" style="3" customWidth="1"/>
    <col min="16" max="16" width="4.5703125" style="3" customWidth="1"/>
    <col min="17" max="17" width="0.5703125" style="3" customWidth="1"/>
    <col min="18" max="20" width="8.140625" style="3" customWidth="1"/>
    <col min="21" max="21" width="0.5703125" style="3" customWidth="1"/>
    <col min="22" max="22" width="5" style="3" customWidth="1"/>
    <col min="23" max="23" width="0.85546875" style="47" customWidth="1"/>
    <col min="24" max="24" width="2.42578125" style="3" customWidth="1"/>
    <col min="25" max="16384" width="11.5703125" style="3"/>
  </cols>
  <sheetData>
    <row r="1" spans="1:24" s="36" customFormat="1" ht="20.25" x14ac:dyDescent="0.3">
      <c r="A1" s="127" t="s">
        <v>14</v>
      </c>
      <c r="B1" s="33"/>
      <c r="C1" s="34"/>
      <c r="D1" s="131" t="s">
        <v>15</v>
      </c>
      <c r="E1" s="143"/>
      <c r="F1" s="76" t="str">
        <f>Definition!$I$4</f>
        <v>2. Zürcher Neujahrs-Fernwettkampf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154" t="str">
        <f>Definition!$I$5</f>
        <v>Anmeldung und Resultatlieferung</v>
      </c>
      <c r="W1" s="11"/>
      <c r="X1" s="78"/>
    </row>
    <row r="2" spans="1:24" s="30" customFormat="1" ht="15.75" customHeight="1" x14ac:dyDescent="0.2">
      <c r="A2" s="38"/>
      <c r="B2" s="171"/>
      <c r="C2" s="172"/>
      <c r="D2" s="128"/>
      <c r="E2" s="144"/>
      <c r="F2" s="244" t="str">
        <f>Definition!$I$6</f>
        <v>03. bis 21. Januar 2022</v>
      </c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11"/>
      <c r="X2" s="78"/>
    </row>
    <row r="3" spans="1:24" s="8" customFormat="1" x14ac:dyDescent="0.2">
      <c r="A3" s="5"/>
      <c r="B3" s="5"/>
      <c r="C3" s="9"/>
      <c r="D3" s="78"/>
      <c r="E3" s="1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1"/>
      <c r="X3" s="78"/>
    </row>
    <row r="4" spans="1:24" s="8" customFormat="1" ht="15.75" x14ac:dyDescent="0.25">
      <c r="A4" s="5"/>
      <c r="B4" s="5"/>
      <c r="C4" s="9"/>
      <c r="D4" s="78"/>
      <c r="E4" s="11"/>
      <c r="F4" s="5"/>
      <c r="G4" s="247" t="str">
        <f xml:space="preserve"> L9 &amp; " " &amp; K9 &amp; ", " &amp; M9 &amp; " " &amp; N11</f>
        <v>0 0, 0  (---)</v>
      </c>
      <c r="H4" s="248"/>
      <c r="I4" s="248"/>
      <c r="J4" s="248"/>
      <c r="K4" s="248"/>
      <c r="L4" s="248"/>
      <c r="M4" s="248"/>
      <c r="N4" s="248"/>
      <c r="O4" s="249"/>
      <c r="P4" s="5"/>
      <c r="Q4" s="5"/>
      <c r="R4" s="5"/>
      <c r="S4" s="5"/>
      <c r="T4" s="155" t="str">
        <f>Texte!$C$12 &amp; ":"</f>
        <v>Anz. Disziplinen:</v>
      </c>
      <c r="U4" s="5"/>
      <c r="V4" s="16">
        <f>Registration!$AQ$4</f>
        <v>0</v>
      </c>
      <c r="W4" s="11"/>
      <c r="X4" s="78"/>
    </row>
    <row r="5" spans="1:24" s="8" customFormat="1" x14ac:dyDescent="0.2">
      <c r="A5" s="5"/>
      <c r="B5" s="5"/>
      <c r="C5" s="9"/>
      <c r="D5" s="78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11"/>
      <c r="X5" s="78"/>
    </row>
    <row r="6" spans="1:24" s="29" customFormat="1" ht="15.75" x14ac:dyDescent="0.25">
      <c r="A6" s="26"/>
      <c r="B6" s="69"/>
      <c r="C6" s="69"/>
      <c r="D6" s="129"/>
      <c r="E6" s="2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  <c r="X6" s="129"/>
    </row>
    <row r="7" spans="1:24" ht="4.5" customHeight="1" x14ac:dyDescent="0.2">
      <c r="A7" s="2"/>
      <c r="B7" s="69"/>
      <c r="C7" s="69"/>
      <c r="D7" s="7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79"/>
    </row>
    <row r="8" spans="1:24" x14ac:dyDescent="0.2">
      <c r="A8" s="2"/>
      <c r="B8" s="69"/>
      <c r="C8" s="69"/>
      <c r="D8" s="79"/>
      <c r="F8" s="11"/>
      <c r="G8" s="11"/>
      <c r="H8" s="11"/>
      <c r="I8" s="11"/>
      <c r="J8" s="11"/>
      <c r="K8" s="46" t="s">
        <v>0</v>
      </c>
      <c r="L8" s="46" t="s">
        <v>1</v>
      </c>
      <c r="M8" s="46" t="s">
        <v>6</v>
      </c>
      <c r="N8" s="46" t="s">
        <v>7</v>
      </c>
      <c r="O8" s="45" t="s">
        <v>653</v>
      </c>
      <c r="P8" s="139"/>
      <c r="Q8" s="233" t="s">
        <v>654</v>
      </c>
      <c r="R8" s="233"/>
      <c r="S8" s="233"/>
      <c r="T8" s="233"/>
      <c r="U8" s="233"/>
      <c r="V8" s="233"/>
      <c r="X8" s="79"/>
    </row>
    <row r="9" spans="1:24" x14ac:dyDescent="0.2">
      <c r="A9" s="2"/>
      <c r="B9" s="69"/>
      <c r="C9" s="69"/>
      <c r="D9" s="79"/>
      <c r="F9" s="11"/>
      <c r="G9" s="11" t="s">
        <v>655</v>
      </c>
      <c r="H9" s="11"/>
      <c r="I9" s="11"/>
      <c r="J9" s="11"/>
      <c r="K9" s="6">
        <f>Registration!$S$8</f>
        <v>0</v>
      </c>
      <c r="L9" s="6">
        <f>Registration!$S$9</f>
        <v>0</v>
      </c>
      <c r="M9" s="6">
        <f>IF(LEN(Registration!$AF$12)&gt;0, Registration!$S$11 &amp; " / " &amp; Registration!$AF$12, Registration!$S$11)</f>
        <v>0</v>
      </c>
      <c r="N9" s="16" t="str">
        <f>Registration!$AF$14</f>
        <v>---</v>
      </c>
      <c r="O9" s="140">
        <f>Registration!$S$17</f>
        <v>0</v>
      </c>
      <c r="P9" s="11"/>
      <c r="Q9" s="234">
        <f>Registration!$S$20</f>
        <v>0</v>
      </c>
      <c r="R9" s="234"/>
      <c r="S9" s="234"/>
      <c r="T9" s="234"/>
      <c r="U9" s="234"/>
      <c r="V9" s="234"/>
      <c r="X9" s="79"/>
    </row>
    <row r="10" spans="1:24" ht="4.5" customHeight="1" x14ac:dyDescent="0.2">
      <c r="A10" s="2"/>
      <c r="B10" s="69"/>
      <c r="C10" s="69"/>
      <c r="D10" s="7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79"/>
    </row>
    <row r="11" spans="1:24" x14ac:dyDescent="0.2">
      <c r="A11" s="2"/>
      <c r="B11" s="69"/>
      <c r="C11" s="69"/>
      <c r="D11" s="79"/>
      <c r="F11" s="11"/>
      <c r="G11" s="11"/>
      <c r="H11" s="11"/>
      <c r="I11" s="11"/>
      <c r="J11" s="11"/>
      <c r="K11" s="11"/>
      <c r="L11" s="11"/>
      <c r="M11" s="6">
        <f>IF(LEN(Registration!$AF$12)&gt;0, Registration!$S$11 &amp; "-" &amp; Registration!$AF$12, Registration!$S$11)</f>
        <v>0</v>
      </c>
      <c r="N11" s="6" t="str">
        <f>IF(LEN(N9)&gt;1, " (" &amp; N9 &amp; ")", "")</f>
        <v xml:space="preserve"> (---)</v>
      </c>
      <c r="O11" s="11"/>
      <c r="P11" s="11"/>
      <c r="Q11" s="11"/>
      <c r="R11" s="11"/>
      <c r="S11" s="11"/>
      <c r="T11" s="11"/>
      <c r="U11" s="11"/>
      <c r="V11" s="11"/>
      <c r="X11" s="79"/>
    </row>
    <row r="12" spans="1:24" x14ac:dyDescent="0.2">
      <c r="A12" s="2"/>
      <c r="B12" s="69"/>
      <c r="C12" s="69"/>
      <c r="D12" s="7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X12" s="79"/>
    </row>
    <row r="13" spans="1:24" ht="4.5" customHeight="1" x14ac:dyDescent="0.2">
      <c r="A13" s="2"/>
      <c r="B13" s="69"/>
      <c r="C13" s="69"/>
      <c r="D13" s="7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79"/>
    </row>
    <row r="14" spans="1:24" x14ac:dyDescent="0.2">
      <c r="A14" s="2"/>
      <c r="B14" s="69"/>
      <c r="C14" s="69"/>
      <c r="D14" s="79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X14" s="79"/>
    </row>
    <row r="15" spans="1:24" s="8" customFormat="1" x14ac:dyDescent="0.2">
      <c r="A15" s="5"/>
      <c r="B15" s="69"/>
      <c r="C15" s="69"/>
      <c r="D15" s="78"/>
      <c r="E15" s="1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1"/>
      <c r="X15" s="78"/>
    </row>
    <row r="16" spans="1:24" ht="4.5" customHeight="1" x14ac:dyDescent="0.2">
      <c r="A16" s="2"/>
      <c r="B16" s="69"/>
      <c r="C16" s="69"/>
      <c r="D16" s="7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79"/>
    </row>
    <row r="17" spans="1:24" x14ac:dyDescent="0.2">
      <c r="A17" s="2"/>
      <c r="B17" s="69"/>
      <c r="C17" s="69"/>
      <c r="D17" s="79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X17" s="79"/>
    </row>
    <row r="18" spans="1:24" x14ac:dyDescent="0.2">
      <c r="A18" s="2"/>
      <c r="B18" s="69"/>
      <c r="C18" s="69"/>
      <c r="D18" s="79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X18" s="79"/>
    </row>
    <row r="19" spans="1:24" ht="4.5" customHeight="1" x14ac:dyDescent="0.2">
      <c r="A19" s="2"/>
      <c r="B19" s="69"/>
      <c r="C19" s="69"/>
      <c r="D19" s="7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79"/>
    </row>
    <row r="20" spans="1:24" x14ac:dyDescent="0.2">
      <c r="A20" s="2"/>
      <c r="B20" s="214" t="s">
        <v>19</v>
      </c>
      <c r="C20" s="215"/>
      <c r="D20" s="79"/>
      <c r="F20" s="11"/>
      <c r="G20" s="11" t="s">
        <v>652</v>
      </c>
      <c r="H20" s="11"/>
      <c r="I20" s="11"/>
      <c r="J20" s="11"/>
      <c r="K20" s="136" t="s">
        <v>0</v>
      </c>
      <c r="L20" s="136" t="s">
        <v>1</v>
      </c>
      <c r="M20" s="136" t="s">
        <v>6</v>
      </c>
      <c r="N20" s="137" t="s">
        <v>7</v>
      </c>
      <c r="O20" s="136" t="s">
        <v>4</v>
      </c>
      <c r="P20" s="136"/>
      <c r="Q20" s="138"/>
      <c r="R20" s="230" t="s">
        <v>651</v>
      </c>
      <c r="S20" s="231"/>
      <c r="T20" s="232"/>
      <c r="U20" s="138"/>
      <c r="V20" s="137" t="s">
        <v>332</v>
      </c>
      <c r="X20" s="79"/>
    </row>
    <row r="21" spans="1:24" ht="15.75" x14ac:dyDescent="0.2">
      <c r="A21" s="2"/>
      <c r="B21" s="85" t="s">
        <v>629</v>
      </c>
      <c r="C21" s="25"/>
      <c r="D21" s="79"/>
      <c r="F21" s="11"/>
      <c r="G21" s="11"/>
      <c r="H21" s="11"/>
      <c r="I21" s="11"/>
      <c r="J21" s="11"/>
      <c r="K21" s="170"/>
      <c r="L21" s="170"/>
      <c r="M21" s="170"/>
      <c r="N21" s="161"/>
      <c r="O21" s="170"/>
      <c r="P21" s="170"/>
      <c r="Q21" s="170"/>
      <c r="R21" s="161"/>
      <c r="S21" s="161"/>
      <c r="T21" s="161"/>
      <c r="U21" s="170"/>
      <c r="V21" s="161"/>
      <c r="X21" s="79"/>
    </row>
    <row r="22" spans="1:24" ht="3" customHeight="1" x14ac:dyDescent="0.2">
      <c r="A22" s="2"/>
      <c r="B22" s="24"/>
      <c r="C22" s="24" t="str">
        <f>Registration!J22</f>
        <v>J</v>
      </c>
      <c r="D22" s="7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X22" s="79"/>
    </row>
    <row r="23" spans="1:24" s="32" customFormat="1" ht="15.75" x14ac:dyDescent="0.25">
      <c r="A23" s="30"/>
      <c r="B23" s="69"/>
      <c r="C23" s="1" t="str">
        <f>Registration!J23</f>
        <v>J</v>
      </c>
      <c r="D23" s="130"/>
      <c r="E23" s="145"/>
      <c r="F23" s="2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145"/>
      <c r="X23" s="130"/>
    </row>
    <row r="24" spans="1:24" ht="4.5" customHeight="1" x14ac:dyDescent="0.2">
      <c r="A24" s="2"/>
      <c r="B24" s="69"/>
      <c r="C24" s="1" t="str">
        <f>Registration!J24</f>
        <v>J</v>
      </c>
      <c r="D24" s="7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79"/>
    </row>
    <row r="25" spans="1:24" s="68" customFormat="1" x14ac:dyDescent="0.25">
      <c r="A25" s="69"/>
      <c r="B25" s="69"/>
      <c r="C25" s="1" t="str">
        <f>Registration!J25</f>
        <v>J</v>
      </c>
      <c r="D25" s="82"/>
      <c r="E25" s="66"/>
      <c r="F25" s="245" t="s">
        <v>659</v>
      </c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66"/>
      <c r="X25" s="82"/>
    </row>
    <row r="26" spans="1:24" s="68" customFormat="1" x14ac:dyDescent="0.25">
      <c r="A26" s="69"/>
      <c r="B26" s="69"/>
      <c r="C26" s="1" t="str">
        <f>Registration!J26</f>
        <v>J</v>
      </c>
      <c r="D26" s="82"/>
      <c r="E26" s="66"/>
      <c r="F26" s="245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66"/>
      <c r="X26" s="82"/>
    </row>
    <row r="27" spans="1:24" s="68" customFormat="1" x14ac:dyDescent="0.25">
      <c r="A27" s="69"/>
      <c r="B27" s="69"/>
      <c r="C27" s="1" t="str">
        <f>Registration!J27</f>
        <v>J</v>
      </c>
      <c r="D27" s="82"/>
      <c r="E27" s="6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66"/>
      <c r="X27" s="82"/>
    </row>
    <row r="28" spans="1:24" s="68" customFormat="1" x14ac:dyDescent="0.25">
      <c r="A28" s="69"/>
      <c r="B28" s="69"/>
      <c r="C28" s="1" t="str">
        <f>Registration!J28</f>
        <v>J</v>
      </c>
      <c r="D28" s="82"/>
      <c r="E28" s="6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66"/>
      <c r="X28" s="82"/>
    </row>
    <row r="29" spans="1:24" s="68" customFormat="1" x14ac:dyDescent="0.25">
      <c r="A29" s="69"/>
      <c r="B29" s="69"/>
      <c r="C29" s="1" t="str">
        <f>Registration!J29</f>
        <v>J</v>
      </c>
      <c r="D29" s="82"/>
      <c r="E29" s="6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66"/>
      <c r="X29" s="82"/>
    </row>
    <row r="30" spans="1:24" s="68" customFormat="1" x14ac:dyDescent="0.25">
      <c r="A30" s="69"/>
      <c r="B30" s="69"/>
      <c r="C30" s="1" t="str">
        <f>Registration!J30</f>
        <v>J</v>
      </c>
      <c r="D30" s="82"/>
      <c r="E30" s="6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66"/>
      <c r="X30" s="82"/>
    </row>
    <row r="31" spans="1:24" s="68" customFormat="1" x14ac:dyDescent="0.25">
      <c r="A31" s="69"/>
      <c r="B31" s="69"/>
      <c r="C31" s="1" t="str">
        <f>Registration!J31</f>
        <v>J</v>
      </c>
      <c r="D31" s="82"/>
      <c r="E31" s="6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66"/>
      <c r="X31" s="82"/>
    </row>
    <row r="32" spans="1:24" s="68" customFormat="1" x14ac:dyDescent="0.25">
      <c r="A32" s="69"/>
      <c r="B32" s="69"/>
      <c r="C32" s="1" t="str">
        <f>Registration!J32</f>
        <v>J</v>
      </c>
      <c r="D32" s="82"/>
      <c r="E32" s="6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66"/>
      <c r="X32" s="82"/>
    </row>
    <row r="33" spans="1:24" s="68" customFormat="1" x14ac:dyDescent="0.25">
      <c r="A33" s="69"/>
      <c r="B33" s="69"/>
      <c r="C33" s="1" t="str">
        <f>Registration!J33</f>
        <v>J</v>
      </c>
      <c r="D33" s="82"/>
      <c r="E33" s="6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66"/>
      <c r="X33" s="82"/>
    </row>
    <row r="34" spans="1:24" s="68" customFormat="1" x14ac:dyDescent="0.25">
      <c r="A34" s="69"/>
      <c r="B34" s="69"/>
      <c r="C34" s="1" t="str">
        <f>Registration!J34</f>
        <v>J</v>
      </c>
      <c r="D34" s="82"/>
      <c r="E34" s="6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66"/>
      <c r="X34" s="82"/>
    </row>
    <row r="35" spans="1:24" s="8" customFormat="1" x14ac:dyDescent="0.2">
      <c r="A35" s="5"/>
      <c r="C35" s="1" t="str">
        <f>Registration!J35</f>
        <v>J</v>
      </c>
      <c r="D35" s="78"/>
      <c r="E35" s="11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1"/>
      <c r="X35" s="78"/>
    </row>
    <row r="36" spans="1:24" s="32" customFormat="1" ht="15.75" x14ac:dyDescent="0.25">
      <c r="A36" s="30"/>
      <c r="C36" s="1" t="str">
        <f>Registration!J36</f>
        <v>J</v>
      </c>
      <c r="D36" s="130"/>
      <c r="E36" s="145"/>
      <c r="F36" s="27"/>
      <c r="G36" s="31"/>
      <c r="H36" s="31"/>
      <c r="I36" s="31"/>
      <c r="J36" s="31"/>
      <c r="K36" s="133"/>
      <c r="L36" s="133"/>
      <c r="M36" s="133"/>
      <c r="N36" s="134"/>
      <c r="O36" s="133"/>
      <c r="P36" s="133"/>
      <c r="Q36" s="133"/>
      <c r="R36" s="133"/>
      <c r="S36" s="133"/>
      <c r="T36" s="133"/>
      <c r="U36" s="133"/>
      <c r="V36" s="134"/>
      <c r="W36" s="145"/>
      <c r="X36" s="130"/>
    </row>
    <row r="37" spans="1:24" ht="4.5" customHeight="1" x14ac:dyDescent="0.2">
      <c r="A37" s="2"/>
      <c r="B37" s="21"/>
      <c r="C37" s="1" t="str">
        <f>Registration!J37</f>
        <v>J</v>
      </c>
      <c r="D37" s="7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X37" s="79"/>
    </row>
    <row r="38" spans="1:24" ht="3" customHeight="1" x14ac:dyDescent="0.2">
      <c r="A38" s="2"/>
      <c r="B38" s="2"/>
      <c r="C38" s="18" t="str">
        <f>Registration!J38</f>
        <v>J</v>
      </c>
      <c r="D38" s="79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X38" s="79"/>
    </row>
    <row r="39" spans="1:24" ht="4.5" customHeight="1" x14ac:dyDescent="0.2">
      <c r="A39" s="2"/>
      <c r="B39" s="2"/>
      <c r="C39" s="4" t="str">
        <f>Registration!J39</f>
        <v>J</v>
      </c>
      <c r="D39" s="7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X39" s="79"/>
    </row>
    <row r="40" spans="1:24" s="8" customFormat="1" ht="12.75" customHeight="1" x14ac:dyDescent="0.2">
      <c r="A40" s="5"/>
      <c r="B40" s="151">
        <f>Registration!I40</f>
        <v>1</v>
      </c>
      <c r="C40" s="4" t="str">
        <f>Registration!J40</f>
        <v>J</v>
      </c>
      <c r="D40" s="78"/>
      <c r="E40" s="11"/>
      <c r="F40" s="241" t="str">
        <f>Registration!V40</f>
        <v>1 - G10</v>
      </c>
      <c r="G40" s="8" t="s">
        <v>629</v>
      </c>
      <c r="K40" s="242" t="str">
        <f>VLOOKUP(B40, Definition!$A$17:$AA$29, 20,FALSE)</f>
        <v>Gewehr 10m - Stehend</v>
      </c>
      <c r="L40" s="243"/>
      <c r="M40" s="153" t="str">
        <f>IF(LEN(VLOOKUP(B40, Definition!$A$17:$AA$29, 21,FALSE))&gt;1, " / " &amp; VLOOKUP(B40, Definition!$A$17:$AA$29, 21,FALSE), "")</f>
        <v/>
      </c>
      <c r="W40" s="11"/>
      <c r="X40" s="78"/>
    </row>
    <row r="41" spans="1:24" s="8" customFormat="1" ht="12.75" customHeight="1" x14ac:dyDescent="0.2">
      <c r="A41" s="5"/>
      <c r="B41" s="5"/>
      <c r="C41" s="4" t="str">
        <f>Registration!J41</f>
        <v>J</v>
      </c>
      <c r="D41" s="78"/>
      <c r="E41" s="11"/>
      <c r="F41" s="241"/>
      <c r="G41" s="5" t="s">
        <v>652</v>
      </c>
      <c r="H41" s="2"/>
      <c r="I41" s="2"/>
      <c r="J41" s="2"/>
      <c r="K41" s="6">
        <f>Registration!$S$8</f>
        <v>0</v>
      </c>
      <c r="L41" s="6">
        <f>Registration!$S$9</f>
        <v>0</v>
      </c>
      <c r="M41" s="6">
        <f>IF(LEN(Registration!$AF$12)&gt;0, Registration!$S$11 &amp; " / " &amp; Registration!$AF$12, Registration!$S$11)</f>
        <v>0</v>
      </c>
      <c r="N41" s="16" t="str">
        <f>Registration!$AF$14</f>
        <v>---</v>
      </c>
      <c r="O41" s="140">
        <f>Registration!$S$17</f>
        <v>0</v>
      </c>
      <c r="P41" s="149" t="str">
        <f>Registration!$AF$17</f>
        <v/>
      </c>
      <c r="Q41" s="2"/>
      <c r="R41" s="135">
        <f>Registration!G40</f>
        <v>0</v>
      </c>
      <c r="S41" s="135">
        <f>Registration!G41</f>
        <v>0</v>
      </c>
      <c r="T41" s="135">
        <f>Registration!G42</f>
        <v>0</v>
      </c>
      <c r="U41" s="2"/>
      <c r="V41" s="135">
        <f>Registration!AP42</f>
        <v>0</v>
      </c>
      <c r="W41" s="11"/>
      <c r="X41" s="78"/>
    </row>
    <row r="42" spans="1:24" ht="12.75" customHeight="1" x14ac:dyDescent="0.2">
      <c r="A42" s="2"/>
      <c r="B42" s="2"/>
      <c r="C42" s="4" t="str">
        <f>Registration!J42</f>
        <v>J</v>
      </c>
      <c r="D42" s="79"/>
      <c r="F42" s="241"/>
      <c r="G42" s="11"/>
      <c r="H42" s="47"/>
      <c r="I42" s="47"/>
      <c r="J42" s="47"/>
      <c r="K42" s="235"/>
      <c r="L42" s="235"/>
      <c r="M42" s="235"/>
      <c r="N42" s="10"/>
      <c r="O42" s="47"/>
      <c r="P42" s="47"/>
      <c r="Q42" s="47"/>
      <c r="R42" s="47"/>
      <c r="S42" s="47"/>
      <c r="T42" s="47"/>
      <c r="U42" s="2"/>
      <c r="V42" s="2"/>
      <c r="X42" s="79"/>
    </row>
    <row r="43" spans="1:24" x14ac:dyDescent="0.2">
      <c r="A43" s="2"/>
      <c r="B43" s="2"/>
      <c r="C43" s="4" t="str">
        <f>Registration!J43</f>
        <v>J</v>
      </c>
      <c r="D43" s="79"/>
      <c r="F43" s="241"/>
      <c r="G43" s="5" t="s">
        <v>10</v>
      </c>
      <c r="H43" s="2"/>
      <c r="I43" s="2"/>
      <c r="J43" s="2"/>
      <c r="K43" s="236" t="str">
        <f>K40 &amp; " " &amp; M40 &amp; " " &amp; L$9 &amp; " " &amp; K$9 &amp; ", " &amp; M$9 &amp; N$11</f>
        <v>Gewehr 10m - Stehend  0 0, 0 (---)</v>
      </c>
      <c r="L43" s="235"/>
      <c r="M43" s="235"/>
      <c r="N43" s="237"/>
      <c r="O43" s="2"/>
      <c r="P43" s="2"/>
      <c r="Q43" s="2"/>
      <c r="R43" s="2"/>
      <c r="S43" s="2"/>
      <c r="T43" s="2"/>
      <c r="U43" s="2"/>
      <c r="V43" s="181" t="str">
        <f>IF(Definition!E17="J", "Zehntelwertung: Ja", "Zehntelwertung: Nein")</f>
        <v>Zehntelwertung: Ja</v>
      </c>
      <c r="X43" s="79"/>
    </row>
    <row r="44" spans="1:24" x14ac:dyDescent="0.2">
      <c r="A44" s="2"/>
      <c r="B44" s="2"/>
      <c r="C44" s="4" t="str">
        <f>Registration!J44</f>
        <v>J</v>
      </c>
      <c r="D44" s="79"/>
      <c r="F44" s="241"/>
      <c r="G44" s="8" t="s">
        <v>656</v>
      </c>
      <c r="K44" s="238" t="str">
        <f>VLOOKUP(B40, Definition!$A$17:$P$29, 4,FALSE) &amp; "_" &amp; K$9 &amp; "-" &amp; L$9 &amp; "_" &amp;M$11  &amp; "_" &amp; N$9 &amp; "_01.jpg"</f>
        <v>G10_0-0_0_---_01.jpg</v>
      </c>
      <c r="L44" s="239"/>
      <c r="M44" s="239"/>
      <c r="N44" s="240"/>
      <c r="X44" s="79"/>
    </row>
    <row r="45" spans="1:24" ht="4.5" customHeight="1" x14ac:dyDescent="0.2">
      <c r="A45" s="2"/>
      <c r="B45" s="2"/>
      <c r="C45" s="4" t="str">
        <f>Registration!J45</f>
        <v>J</v>
      </c>
      <c r="D45" s="7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X45" s="79"/>
    </row>
    <row r="46" spans="1:24" ht="3" customHeight="1" x14ac:dyDescent="0.2">
      <c r="A46" s="2"/>
      <c r="B46" s="2"/>
      <c r="C46" s="18" t="str">
        <f>Registration!J46</f>
        <v>J</v>
      </c>
      <c r="D46" s="79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X46" s="79"/>
    </row>
    <row r="47" spans="1:24" ht="4.5" customHeight="1" x14ac:dyDescent="0.2">
      <c r="A47" s="2"/>
      <c r="B47" s="2"/>
      <c r="C47" s="4" t="str">
        <f>Registration!J47</f>
        <v>J</v>
      </c>
      <c r="D47" s="7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X47" s="79"/>
    </row>
    <row r="48" spans="1:24" s="8" customFormat="1" ht="12.75" customHeight="1" x14ac:dyDescent="0.2">
      <c r="A48" s="5"/>
      <c r="B48" s="151">
        <f>Registration!I48</f>
        <v>2</v>
      </c>
      <c r="C48" s="4" t="str">
        <f>Registration!J48</f>
        <v>J</v>
      </c>
      <c r="D48" s="78"/>
      <c r="E48" s="11"/>
      <c r="F48" s="241" t="str">
        <f>Registration!V48</f>
        <v>2 - G10A</v>
      </c>
      <c r="G48" s="8" t="s">
        <v>629</v>
      </c>
      <c r="K48" s="242" t="str">
        <f>VLOOKUP(B48, Definition!$A$17:$AA$29, 20,FALSE)</f>
        <v>Gewehr 10m - Stehend</v>
      </c>
      <c r="L48" s="243"/>
      <c r="M48" s="153" t="str">
        <f>IF(LEN(VLOOKUP(B48, Definition!$A$17:$AA$29, 21,FALSE))&gt;1, " / " &amp; VLOOKUP(B48, Definition!$A$17:$AA$29, 21,FALSE), "")</f>
        <v xml:space="preserve"> / Auflage</v>
      </c>
      <c r="W48" s="11"/>
      <c r="X48" s="78"/>
    </row>
    <row r="49" spans="1:24" s="8" customFormat="1" ht="12.75" customHeight="1" x14ac:dyDescent="0.2">
      <c r="A49" s="5"/>
      <c r="B49" s="5"/>
      <c r="C49" s="4" t="str">
        <f>Registration!J49</f>
        <v>J</v>
      </c>
      <c r="D49" s="78"/>
      <c r="E49" s="11"/>
      <c r="F49" s="241"/>
      <c r="G49" s="5" t="s">
        <v>652</v>
      </c>
      <c r="H49" s="2"/>
      <c r="I49" s="2"/>
      <c r="J49" s="2"/>
      <c r="K49" s="6">
        <f>Registration!$S$8</f>
        <v>0</v>
      </c>
      <c r="L49" s="6">
        <f>Registration!$S$9</f>
        <v>0</v>
      </c>
      <c r="M49" s="6">
        <f>IF(LEN(Registration!$AF$12)&gt;0, Registration!$S$11 &amp; " / " &amp; Registration!$AF$12, Registration!$S$11)</f>
        <v>0</v>
      </c>
      <c r="N49" s="16" t="str">
        <f>Registration!$AF$14</f>
        <v>---</v>
      </c>
      <c r="O49" s="140">
        <f>Registration!$S$17</f>
        <v>0</v>
      </c>
      <c r="P49" s="149" t="str">
        <f>Registration!$AF$17</f>
        <v/>
      </c>
      <c r="Q49" s="2"/>
      <c r="R49" s="135">
        <f>Registration!G48</f>
        <v>0</v>
      </c>
      <c r="S49" s="135">
        <f>Registration!G49</f>
        <v>0</v>
      </c>
      <c r="T49" s="135">
        <f>Registration!G50</f>
        <v>0</v>
      </c>
      <c r="U49" s="2"/>
      <c r="V49" s="135">
        <f>Registration!AP50</f>
        <v>0</v>
      </c>
      <c r="W49" s="11"/>
      <c r="X49" s="78"/>
    </row>
    <row r="50" spans="1:24" ht="12.75" customHeight="1" x14ac:dyDescent="0.2">
      <c r="A50" s="2"/>
      <c r="B50" s="2"/>
      <c r="C50" s="4" t="str">
        <f>Registration!J50</f>
        <v>J</v>
      </c>
      <c r="D50" s="79"/>
      <c r="F50" s="241"/>
      <c r="G50" s="11"/>
      <c r="H50" s="47"/>
      <c r="I50" s="47"/>
      <c r="J50" s="47"/>
      <c r="K50" s="235"/>
      <c r="L50" s="235"/>
      <c r="M50" s="235"/>
      <c r="N50" s="10"/>
      <c r="O50" s="47"/>
      <c r="P50" s="47"/>
      <c r="Q50" s="47"/>
      <c r="R50" s="47"/>
      <c r="S50" s="47"/>
      <c r="T50" s="47"/>
      <c r="U50" s="2"/>
      <c r="V50" s="2"/>
      <c r="X50" s="79"/>
    </row>
    <row r="51" spans="1:24" x14ac:dyDescent="0.2">
      <c r="A51" s="2"/>
      <c r="B51" s="2"/>
      <c r="C51" s="4" t="str">
        <f>Registration!J51</f>
        <v>J</v>
      </c>
      <c r="D51" s="79"/>
      <c r="F51" s="241"/>
      <c r="G51" s="5" t="s">
        <v>10</v>
      </c>
      <c r="H51" s="2"/>
      <c r="I51" s="2"/>
      <c r="J51" s="2"/>
      <c r="K51" s="236" t="str">
        <f>K48 &amp; " " &amp; M48 &amp; " " &amp; L$9 &amp; " " &amp; K$9 &amp; ", " &amp; M$9 &amp; N$11</f>
        <v>Gewehr 10m - Stehend  / Auflage 0 0, 0 (---)</v>
      </c>
      <c r="L51" s="235"/>
      <c r="M51" s="235"/>
      <c r="N51" s="237"/>
      <c r="O51" s="2"/>
      <c r="P51" s="2"/>
      <c r="Q51" s="2"/>
      <c r="R51" s="2"/>
      <c r="S51" s="2"/>
      <c r="T51" s="2"/>
      <c r="U51" s="2"/>
      <c r="V51" s="181" t="str">
        <f>IF(Definition!E18="J", "Zehntelwertung: Ja", "Zehntelwertung: Nein")</f>
        <v>Zehntelwertung: Ja</v>
      </c>
      <c r="X51" s="79"/>
    </row>
    <row r="52" spans="1:24" x14ac:dyDescent="0.2">
      <c r="A52" s="2"/>
      <c r="B52" s="2"/>
      <c r="C52" s="4" t="str">
        <f>Registration!J52</f>
        <v>J</v>
      </c>
      <c r="D52" s="79"/>
      <c r="F52" s="241"/>
      <c r="G52" s="8" t="s">
        <v>656</v>
      </c>
      <c r="K52" s="238" t="str">
        <f>VLOOKUP(B48, Definition!$A$17:$P$29, 4,FALSE) &amp; "_" &amp; K$9 &amp; "-" &amp; L$9 &amp; "_" &amp;M$11  &amp; "_" &amp; N$9 &amp; "_01.jpg"</f>
        <v>G10A_0-0_0_---_01.jpg</v>
      </c>
      <c r="L52" s="239"/>
      <c r="M52" s="239"/>
      <c r="N52" s="240"/>
      <c r="X52" s="79"/>
    </row>
    <row r="53" spans="1:24" ht="4.5" customHeight="1" x14ac:dyDescent="0.2">
      <c r="A53" s="2"/>
      <c r="B53" s="2"/>
      <c r="C53" s="4" t="str">
        <f>Registration!J53</f>
        <v>J</v>
      </c>
      <c r="D53" s="7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X53" s="79"/>
    </row>
    <row r="54" spans="1:24" ht="3" hidden="1" customHeight="1" x14ac:dyDescent="0.2">
      <c r="A54" s="2"/>
      <c r="B54" s="2"/>
      <c r="C54" s="18">
        <f>Registration!J54</f>
        <v>0</v>
      </c>
      <c r="D54" s="79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X54" s="79"/>
    </row>
    <row r="55" spans="1:24" ht="4.5" hidden="1" customHeight="1" x14ac:dyDescent="0.2">
      <c r="A55" s="2"/>
      <c r="B55" s="2"/>
      <c r="C55" s="4">
        <f>Registration!J55</f>
        <v>0</v>
      </c>
      <c r="D55" s="7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X55" s="79"/>
    </row>
    <row r="56" spans="1:24" s="8" customFormat="1" ht="12.75" hidden="1" customHeight="1" x14ac:dyDescent="0.2">
      <c r="A56" s="5"/>
      <c r="B56" s="151">
        <f>Registration!I56</f>
        <v>3</v>
      </c>
      <c r="C56" s="4">
        <f>Registration!J56</f>
        <v>0</v>
      </c>
      <c r="D56" s="78"/>
      <c r="E56" s="11"/>
      <c r="F56" s="241" t="str">
        <f>Registration!V56</f>
        <v>3 - 0</v>
      </c>
      <c r="G56" s="8" t="s">
        <v>629</v>
      </c>
      <c r="K56" s="242">
        <f>VLOOKUP(B56, Definition!$A$17:$AA$29, 20,FALSE)</f>
        <v>0</v>
      </c>
      <c r="L56" s="243"/>
      <c r="M56" s="153" t="str">
        <f>IF(LEN(VLOOKUP(B56, Definition!$A$17:$AA$29, 21,FALSE))&gt;1, " / " &amp; VLOOKUP(B56, Definition!$A$17:$AA$29, 21,FALSE), "")</f>
        <v/>
      </c>
      <c r="W56" s="11"/>
      <c r="X56" s="78"/>
    </row>
    <row r="57" spans="1:24" s="8" customFormat="1" ht="12.75" hidden="1" customHeight="1" x14ac:dyDescent="0.2">
      <c r="A57" s="5"/>
      <c r="B57" s="5"/>
      <c r="C57" s="4">
        <f>Registration!J57</f>
        <v>0</v>
      </c>
      <c r="D57" s="78"/>
      <c r="E57" s="11"/>
      <c r="F57" s="241"/>
      <c r="G57" s="5" t="s">
        <v>652</v>
      </c>
      <c r="H57" s="2"/>
      <c r="I57" s="2"/>
      <c r="J57" s="2"/>
      <c r="K57" s="6">
        <f>Registration!$S$8</f>
        <v>0</v>
      </c>
      <c r="L57" s="6">
        <f>Registration!$S$9</f>
        <v>0</v>
      </c>
      <c r="M57" s="6">
        <f>IF(LEN(Registration!$AF$12)&gt;0, Registration!$S$11 &amp; " / " &amp; Registration!$AF$12, Registration!$S$11)</f>
        <v>0</v>
      </c>
      <c r="N57" s="16" t="str">
        <f>Registration!$AF$14</f>
        <v>---</v>
      </c>
      <c r="O57" s="140">
        <f>Registration!$S$17</f>
        <v>0</v>
      </c>
      <c r="P57" s="149" t="str">
        <f>Registration!$AF$17</f>
        <v/>
      </c>
      <c r="Q57" s="2"/>
      <c r="R57" s="135">
        <f>Registration!G56</f>
        <v>0</v>
      </c>
      <c r="S57" s="135">
        <f>Registration!G57</f>
        <v>0</v>
      </c>
      <c r="T57" s="135">
        <f>Registration!G58</f>
        <v>0</v>
      </c>
      <c r="U57" s="2"/>
      <c r="V57" s="135">
        <f>Registration!AP58</f>
        <v>0</v>
      </c>
      <c r="W57" s="11"/>
      <c r="X57" s="78"/>
    </row>
    <row r="58" spans="1:24" ht="12.75" hidden="1" customHeight="1" x14ac:dyDescent="0.2">
      <c r="A58" s="2"/>
      <c r="B58" s="2"/>
      <c r="C58" s="4">
        <f>Registration!J58</f>
        <v>0</v>
      </c>
      <c r="D58" s="79"/>
      <c r="F58" s="241"/>
      <c r="G58" s="11"/>
      <c r="H58" s="47"/>
      <c r="I58" s="47"/>
      <c r="J58" s="47"/>
      <c r="K58" s="235"/>
      <c r="L58" s="235"/>
      <c r="M58" s="235"/>
      <c r="N58" s="10"/>
      <c r="O58" s="47"/>
      <c r="P58" s="47"/>
      <c r="Q58" s="47"/>
      <c r="R58" s="47"/>
      <c r="S58" s="47"/>
      <c r="T58" s="47"/>
      <c r="U58" s="2"/>
      <c r="V58" s="2"/>
      <c r="X58" s="79"/>
    </row>
    <row r="59" spans="1:24" hidden="1" x14ac:dyDescent="0.2">
      <c r="A59" s="2"/>
      <c r="B59" s="2"/>
      <c r="C59" s="4">
        <f>Registration!J59</f>
        <v>0</v>
      </c>
      <c r="D59" s="79"/>
      <c r="F59" s="241"/>
      <c r="G59" s="5" t="s">
        <v>10</v>
      </c>
      <c r="H59" s="2"/>
      <c r="I59" s="2"/>
      <c r="J59" s="2"/>
      <c r="K59" s="236" t="str">
        <f>K56 &amp; " " &amp; M56 &amp; " " &amp; L$9 &amp; " " &amp; K$9 &amp; ", " &amp; M$9 &amp; N$11</f>
        <v>0  0 0, 0 (---)</v>
      </c>
      <c r="L59" s="235"/>
      <c r="M59" s="235"/>
      <c r="N59" s="237"/>
      <c r="O59" s="2"/>
      <c r="P59" s="2"/>
      <c r="Q59" s="2"/>
      <c r="R59" s="2"/>
      <c r="S59" s="2"/>
      <c r="T59" s="2"/>
      <c r="U59" s="2"/>
      <c r="V59" s="181" t="str">
        <f>IF(Definition!E19="J", "Zehntelwertung: Ja", "Zehntelwertung: Nein")</f>
        <v>Zehntelwertung: Nein</v>
      </c>
      <c r="X59" s="79"/>
    </row>
    <row r="60" spans="1:24" hidden="1" x14ac:dyDescent="0.2">
      <c r="A60" s="2"/>
      <c r="B60" s="2"/>
      <c r="C60" s="4">
        <f>Registration!J60</f>
        <v>0</v>
      </c>
      <c r="D60" s="79"/>
      <c r="F60" s="241"/>
      <c r="G60" s="8" t="s">
        <v>656</v>
      </c>
      <c r="K60" s="238" t="str">
        <f>VLOOKUP(B56, Definition!$A$17:$P$29, 4,FALSE) &amp; "_" &amp; K$9 &amp; "-" &amp; L$9 &amp; "_" &amp;M$11  &amp; "_" &amp; N$9 &amp; "_01.jpg"</f>
        <v>_0-0_0_---_01.jpg</v>
      </c>
      <c r="L60" s="239"/>
      <c r="M60" s="239"/>
      <c r="N60" s="240"/>
      <c r="X60" s="79"/>
    </row>
    <row r="61" spans="1:24" ht="4.5" hidden="1" customHeight="1" x14ac:dyDescent="0.2">
      <c r="A61" s="2"/>
      <c r="B61" s="2"/>
      <c r="C61" s="4">
        <f>Registration!J61</f>
        <v>0</v>
      </c>
      <c r="D61" s="7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X61" s="79"/>
    </row>
    <row r="62" spans="1:24" ht="3" hidden="1" customHeight="1" x14ac:dyDescent="0.2">
      <c r="A62" s="2"/>
      <c r="B62" s="2"/>
      <c r="C62" s="18">
        <f>Registration!J62</f>
        <v>0</v>
      </c>
      <c r="D62" s="79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X62" s="79"/>
    </row>
    <row r="63" spans="1:24" ht="4.5" hidden="1" customHeight="1" x14ac:dyDescent="0.2">
      <c r="A63" s="2"/>
      <c r="B63" s="2"/>
      <c r="C63" s="4">
        <f>Registration!J63</f>
        <v>0</v>
      </c>
      <c r="D63" s="7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79"/>
    </row>
    <row r="64" spans="1:24" s="8" customFormat="1" ht="12.75" hidden="1" customHeight="1" x14ac:dyDescent="0.2">
      <c r="A64" s="5"/>
      <c r="B64" s="151">
        <f>Registration!I64</f>
        <v>4</v>
      </c>
      <c r="C64" s="4">
        <f>Registration!J64</f>
        <v>0</v>
      </c>
      <c r="D64" s="78"/>
      <c r="E64" s="11"/>
      <c r="F64" s="241" t="str">
        <f>Registration!V64</f>
        <v>4 - G502S</v>
      </c>
      <c r="G64" s="8" t="s">
        <v>629</v>
      </c>
      <c r="K64" s="242" t="str">
        <f>VLOOKUP(B64, Definition!$A$17:$AA$29, 20,FALSE)</f>
        <v>Gewehr 50m - 2-Stellung</v>
      </c>
      <c r="L64" s="243"/>
      <c r="M64" s="153" t="str">
        <f>IF(LEN(VLOOKUP(B64, Definition!$A$17:$AA$29, 21,FALSE))&gt;1, " / " &amp; VLOOKUP(B64, Definition!$A$17:$AA$29, 21,FALSE), "")</f>
        <v/>
      </c>
      <c r="W64" s="11"/>
      <c r="X64" s="78"/>
    </row>
    <row r="65" spans="1:24" s="8" customFormat="1" ht="12.75" hidden="1" customHeight="1" x14ac:dyDescent="0.2">
      <c r="A65" s="5"/>
      <c r="B65" s="5"/>
      <c r="C65" s="4">
        <f>Registration!J65</f>
        <v>0</v>
      </c>
      <c r="D65" s="78"/>
      <c r="E65" s="11"/>
      <c r="F65" s="241"/>
      <c r="G65" s="5" t="s">
        <v>652</v>
      </c>
      <c r="H65" s="2"/>
      <c r="I65" s="2"/>
      <c r="J65" s="2"/>
      <c r="K65" s="6">
        <f>Registration!$S$8</f>
        <v>0</v>
      </c>
      <c r="L65" s="6">
        <f>Registration!$S$9</f>
        <v>0</v>
      </c>
      <c r="M65" s="6">
        <f>IF(LEN(Registration!$AF$12)&gt;0, Registration!$S$11 &amp; " / " &amp; Registration!$AF$12, Registration!$S$11)</f>
        <v>0</v>
      </c>
      <c r="N65" s="16" t="str">
        <f>Registration!$AF$14</f>
        <v>---</v>
      </c>
      <c r="O65" s="140">
        <f>Registration!$S$17</f>
        <v>0</v>
      </c>
      <c r="P65" s="149" t="str">
        <f>Registration!$AF$17</f>
        <v/>
      </c>
      <c r="Q65" s="2"/>
      <c r="R65" s="135">
        <f>Registration!G64</f>
        <v>0</v>
      </c>
      <c r="S65" s="135">
        <f>Registration!G65</f>
        <v>0</v>
      </c>
      <c r="T65" s="135">
        <f>Registration!G66</f>
        <v>0</v>
      </c>
      <c r="U65" s="2"/>
      <c r="V65" s="135">
        <f>Registration!AP66</f>
        <v>0</v>
      </c>
      <c r="W65" s="11"/>
      <c r="X65" s="78"/>
    </row>
    <row r="66" spans="1:24" ht="12.75" hidden="1" customHeight="1" x14ac:dyDescent="0.2">
      <c r="A66" s="2"/>
      <c r="B66" s="2"/>
      <c r="C66" s="4">
        <f>Registration!J66</f>
        <v>0</v>
      </c>
      <c r="D66" s="79"/>
      <c r="F66" s="241"/>
      <c r="G66" s="11"/>
      <c r="H66" s="47"/>
      <c r="I66" s="47"/>
      <c r="J66" s="47"/>
      <c r="K66" s="235"/>
      <c r="L66" s="235"/>
      <c r="M66" s="235"/>
      <c r="N66" s="10"/>
      <c r="O66" s="47"/>
      <c r="P66" s="47"/>
      <c r="Q66" s="47"/>
      <c r="R66" s="47"/>
      <c r="S66" s="47"/>
      <c r="T66" s="47"/>
      <c r="U66" s="2"/>
      <c r="V66" s="2"/>
      <c r="X66" s="79"/>
    </row>
    <row r="67" spans="1:24" hidden="1" x14ac:dyDescent="0.2">
      <c r="A67" s="2"/>
      <c r="B67" s="2"/>
      <c r="C67" s="4">
        <f>Registration!J67</f>
        <v>0</v>
      </c>
      <c r="D67" s="79"/>
      <c r="F67" s="241"/>
      <c r="G67" s="5" t="s">
        <v>10</v>
      </c>
      <c r="H67" s="2"/>
      <c r="I67" s="2"/>
      <c r="J67" s="2"/>
      <c r="K67" s="236" t="str">
        <f>K64 &amp; " " &amp; M64 &amp; " " &amp; L$9 &amp; " " &amp; K$9 &amp; ", " &amp; M$9 &amp; N$11</f>
        <v>Gewehr 50m - 2-Stellung  0 0, 0 (---)</v>
      </c>
      <c r="L67" s="235"/>
      <c r="M67" s="235"/>
      <c r="N67" s="237"/>
      <c r="O67" s="2"/>
      <c r="P67" s="2"/>
      <c r="Q67" s="2"/>
      <c r="R67" s="2"/>
      <c r="S67" s="2"/>
      <c r="T67" s="2"/>
      <c r="U67" s="2"/>
      <c r="V67" s="181" t="str">
        <f>IF(Definition!E20="J", "Zehntelwertung: Ja", "Zehntelwertung: Nein")</f>
        <v>Zehntelwertung: Nein</v>
      </c>
      <c r="X67" s="79"/>
    </row>
    <row r="68" spans="1:24" hidden="1" x14ac:dyDescent="0.2">
      <c r="A68" s="2"/>
      <c r="B68" s="2"/>
      <c r="C68" s="4">
        <f>Registration!J68</f>
        <v>0</v>
      </c>
      <c r="D68" s="79"/>
      <c r="F68" s="241"/>
      <c r="G68" s="8" t="s">
        <v>656</v>
      </c>
      <c r="K68" s="238" t="str">
        <f>VLOOKUP(B64, Definition!$A$17:$P$29, 4,FALSE) &amp; "_" &amp; K$9 &amp; "-" &amp; L$9 &amp; "_" &amp;M$11  &amp; "_" &amp; N$9 &amp; "_01.jpg"</f>
        <v>G502S_0-0_0_---_01.jpg</v>
      </c>
      <c r="L68" s="239"/>
      <c r="M68" s="239"/>
      <c r="N68" s="240"/>
      <c r="X68" s="79"/>
    </row>
    <row r="69" spans="1:24" ht="4.5" hidden="1" customHeight="1" x14ac:dyDescent="0.2">
      <c r="A69" s="2"/>
      <c r="B69" s="2"/>
      <c r="C69" s="4">
        <f>Registration!J69</f>
        <v>0</v>
      </c>
      <c r="D69" s="7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X69" s="79"/>
    </row>
    <row r="70" spans="1:24" ht="3" hidden="1" customHeight="1" x14ac:dyDescent="0.2">
      <c r="A70" s="2"/>
      <c r="B70" s="2"/>
      <c r="C70" s="18">
        <f>Registration!J70</f>
        <v>0</v>
      </c>
      <c r="D70" s="79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X70" s="79"/>
    </row>
    <row r="71" spans="1:24" ht="4.5" hidden="1" customHeight="1" x14ac:dyDescent="0.2">
      <c r="A71" s="2"/>
      <c r="B71" s="2"/>
      <c r="C71" s="4">
        <f>Registration!J71</f>
        <v>0</v>
      </c>
      <c r="D71" s="7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X71" s="79"/>
    </row>
    <row r="72" spans="1:24" s="8" customFormat="1" ht="12.75" hidden="1" customHeight="1" x14ac:dyDescent="0.2">
      <c r="A72" s="5"/>
      <c r="B72" s="151">
        <f>Registration!I72</f>
        <v>5</v>
      </c>
      <c r="C72" s="4">
        <f>Registration!J72</f>
        <v>0</v>
      </c>
      <c r="D72" s="78"/>
      <c r="E72" s="11"/>
      <c r="F72" s="241" t="str">
        <f>Registration!V72</f>
        <v>5 - G503S</v>
      </c>
      <c r="G72" s="8" t="s">
        <v>629</v>
      </c>
      <c r="K72" s="242" t="str">
        <f>VLOOKUP(B72, Definition!$A$17:$AA$29, 20,FALSE)</f>
        <v>Gewehr 50m - 3-Stellung</v>
      </c>
      <c r="L72" s="243"/>
      <c r="M72" s="153" t="str">
        <f>IF(LEN(VLOOKUP(B72, Definition!$A$17:$AA$29, 21,FALSE))&gt;1, " / " &amp; VLOOKUP(B72, Definition!$A$17:$AA$29, 21,FALSE), "")</f>
        <v/>
      </c>
      <c r="W72" s="11"/>
      <c r="X72" s="78"/>
    </row>
    <row r="73" spans="1:24" s="8" customFormat="1" ht="12.75" hidden="1" customHeight="1" x14ac:dyDescent="0.2">
      <c r="A73" s="5"/>
      <c r="B73" s="5"/>
      <c r="C73" s="4">
        <f>Registration!J73</f>
        <v>0</v>
      </c>
      <c r="D73" s="78"/>
      <c r="E73" s="11"/>
      <c r="F73" s="241"/>
      <c r="G73" s="5" t="s">
        <v>652</v>
      </c>
      <c r="H73" s="2"/>
      <c r="I73" s="2"/>
      <c r="J73" s="2"/>
      <c r="K73" s="6">
        <f>Registration!$S$8</f>
        <v>0</v>
      </c>
      <c r="L73" s="6">
        <f>Registration!$S$9</f>
        <v>0</v>
      </c>
      <c r="M73" s="6">
        <f>IF(LEN(Registration!$AF$12)&gt;0, Registration!$S$11 &amp; " / " &amp; Registration!$AF$12, Registration!$S$11)</f>
        <v>0</v>
      </c>
      <c r="N73" s="16" t="str">
        <f>Registration!$AF$14</f>
        <v>---</v>
      </c>
      <c r="O73" s="140">
        <f>Registration!$S$17</f>
        <v>0</v>
      </c>
      <c r="P73" s="149" t="str">
        <f>Registration!$AF$17</f>
        <v/>
      </c>
      <c r="Q73" s="2"/>
      <c r="R73" s="135">
        <f>Registration!G72</f>
        <v>0</v>
      </c>
      <c r="S73" s="135">
        <f>Registration!G73</f>
        <v>0</v>
      </c>
      <c r="T73" s="135">
        <f>Registration!G74</f>
        <v>0</v>
      </c>
      <c r="U73" s="2"/>
      <c r="V73" s="135">
        <f>Registration!AP74</f>
        <v>0</v>
      </c>
      <c r="W73" s="11"/>
      <c r="X73" s="78"/>
    </row>
    <row r="74" spans="1:24" ht="12.75" hidden="1" customHeight="1" x14ac:dyDescent="0.2">
      <c r="A74" s="2"/>
      <c r="B74" s="2"/>
      <c r="C74" s="4">
        <f>Registration!J74</f>
        <v>0</v>
      </c>
      <c r="D74" s="79"/>
      <c r="F74" s="241"/>
      <c r="G74" s="11"/>
      <c r="H74" s="47"/>
      <c r="I74" s="47"/>
      <c r="J74" s="47"/>
      <c r="K74" s="235"/>
      <c r="L74" s="235"/>
      <c r="M74" s="235"/>
      <c r="N74" s="10"/>
      <c r="O74" s="47"/>
      <c r="P74" s="47"/>
      <c r="Q74" s="47"/>
      <c r="R74" s="47"/>
      <c r="S74" s="47"/>
      <c r="T74" s="47"/>
      <c r="U74" s="2"/>
      <c r="V74" s="2"/>
      <c r="X74" s="79"/>
    </row>
    <row r="75" spans="1:24" hidden="1" x14ac:dyDescent="0.2">
      <c r="A75" s="2"/>
      <c r="B75" s="2"/>
      <c r="C75" s="4">
        <f>Registration!J75</f>
        <v>0</v>
      </c>
      <c r="D75" s="79"/>
      <c r="F75" s="241"/>
      <c r="G75" s="5" t="s">
        <v>10</v>
      </c>
      <c r="H75" s="2"/>
      <c r="I75" s="2"/>
      <c r="J75" s="2"/>
      <c r="K75" s="236" t="str">
        <f>K72 &amp; " " &amp; M72 &amp; " " &amp; L$9 &amp; " " &amp; K$9 &amp; ", " &amp; M$9 &amp; N$11</f>
        <v>Gewehr 50m - 3-Stellung  0 0, 0 (---)</v>
      </c>
      <c r="L75" s="235"/>
      <c r="M75" s="235"/>
      <c r="N75" s="237"/>
      <c r="O75" s="2"/>
      <c r="P75" s="2"/>
      <c r="Q75" s="2"/>
      <c r="R75" s="2"/>
      <c r="S75" s="2"/>
      <c r="T75" s="2"/>
      <c r="U75" s="2"/>
      <c r="V75" s="181" t="str">
        <f>IF(Definition!E21="J", "Zehntelwertung: Ja", "Zehntelwertung: Nein")</f>
        <v>Zehntelwertung: Nein</v>
      </c>
      <c r="X75" s="79"/>
    </row>
    <row r="76" spans="1:24" hidden="1" x14ac:dyDescent="0.2">
      <c r="A76" s="2"/>
      <c r="B76" s="2"/>
      <c r="C76" s="4">
        <f>Registration!J76</f>
        <v>0</v>
      </c>
      <c r="D76" s="79"/>
      <c r="F76" s="241"/>
      <c r="G76" s="8" t="s">
        <v>656</v>
      </c>
      <c r="K76" s="238" t="str">
        <f>VLOOKUP(B72, Definition!$A$17:$P$29, 4,FALSE) &amp; "_" &amp; K$9 &amp; "-" &amp; L$9 &amp; "_" &amp;M$11  &amp; "_" &amp; N$9 &amp; "_01.jpg"</f>
        <v>G503S_0-0_0_---_01.jpg</v>
      </c>
      <c r="L76" s="239"/>
      <c r="M76" s="239"/>
      <c r="N76" s="240"/>
      <c r="X76" s="79"/>
    </row>
    <row r="77" spans="1:24" ht="4.5" hidden="1" customHeight="1" x14ac:dyDescent="0.2">
      <c r="A77" s="2"/>
      <c r="B77" s="2"/>
      <c r="C77" s="4">
        <f>Registration!J77</f>
        <v>0</v>
      </c>
      <c r="D77" s="7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X77" s="79"/>
    </row>
    <row r="78" spans="1:24" ht="3" hidden="1" customHeight="1" x14ac:dyDescent="0.2">
      <c r="A78" s="2"/>
      <c r="B78" s="2"/>
      <c r="C78" s="18">
        <f>Registration!J78</f>
        <v>0</v>
      </c>
      <c r="D78" s="79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X78" s="79"/>
    </row>
    <row r="79" spans="1:24" ht="4.5" hidden="1" customHeight="1" x14ac:dyDescent="0.2">
      <c r="A79" s="2"/>
      <c r="B79" s="2"/>
      <c r="C79" s="4">
        <f>Registration!J79</f>
        <v>0</v>
      </c>
      <c r="D79" s="7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X79" s="79"/>
    </row>
    <row r="80" spans="1:24" s="8" customFormat="1" ht="12.75" hidden="1" customHeight="1" x14ac:dyDescent="0.2">
      <c r="A80" s="5"/>
      <c r="B80" s="151">
        <f>Registration!I80</f>
        <v>6</v>
      </c>
      <c r="C80" s="4">
        <f>Registration!J80</f>
        <v>0</v>
      </c>
      <c r="D80" s="78"/>
      <c r="E80" s="11"/>
      <c r="F80" s="241" t="str">
        <f>Registration!V80</f>
        <v>6 - 0</v>
      </c>
      <c r="G80" s="8" t="s">
        <v>629</v>
      </c>
      <c r="K80" s="242">
        <f>VLOOKUP(B80, Definition!$A$17:$AA$29, 20,FALSE)</f>
        <v>0</v>
      </c>
      <c r="L80" s="243"/>
      <c r="M80" s="153" t="str">
        <f>IF(LEN(VLOOKUP(B80, Definition!$A$17:$AA$29, 21,FALSE))&gt;1, " / " &amp; VLOOKUP(B80, Definition!$A$17:$AA$29, 21,FALSE), "")</f>
        <v/>
      </c>
      <c r="W80" s="11"/>
      <c r="X80" s="78"/>
    </row>
    <row r="81" spans="1:24" s="8" customFormat="1" ht="12.75" hidden="1" customHeight="1" x14ac:dyDescent="0.2">
      <c r="A81" s="5"/>
      <c r="B81" s="5"/>
      <c r="C81" s="4">
        <f>Registration!J81</f>
        <v>0</v>
      </c>
      <c r="D81" s="78"/>
      <c r="E81" s="11"/>
      <c r="F81" s="241"/>
      <c r="G81" s="5" t="s">
        <v>652</v>
      </c>
      <c r="H81" s="2"/>
      <c r="I81" s="2"/>
      <c r="J81" s="2"/>
      <c r="K81" s="6">
        <f>Registration!$S$8</f>
        <v>0</v>
      </c>
      <c r="L81" s="6">
        <f>Registration!$S$9</f>
        <v>0</v>
      </c>
      <c r="M81" s="6">
        <f>IF(LEN(Registration!$AF$12)&gt;0, Registration!$S$11 &amp; " / " &amp; Registration!$AF$12, Registration!$S$11)</f>
        <v>0</v>
      </c>
      <c r="N81" s="16" t="str">
        <f>Registration!$AF$14</f>
        <v>---</v>
      </c>
      <c r="O81" s="140">
        <f>Registration!$S$17</f>
        <v>0</v>
      </c>
      <c r="P81" s="149" t="str">
        <f>Registration!$AF$17</f>
        <v/>
      </c>
      <c r="Q81" s="2"/>
      <c r="R81" s="135">
        <f>Registration!G80</f>
        <v>0</v>
      </c>
      <c r="S81" s="135">
        <f>Registration!G81</f>
        <v>0</v>
      </c>
      <c r="T81" s="135">
        <f>Registration!G82</f>
        <v>0</v>
      </c>
      <c r="U81" s="2"/>
      <c r="V81" s="135">
        <f>Registration!AP82</f>
        <v>0</v>
      </c>
      <c r="W81" s="11"/>
      <c r="X81" s="78"/>
    </row>
    <row r="82" spans="1:24" ht="12.75" hidden="1" customHeight="1" x14ac:dyDescent="0.2">
      <c r="A82" s="2"/>
      <c r="B82" s="2"/>
      <c r="C82" s="4">
        <f>Registration!J82</f>
        <v>0</v>
      </c>
      <c r="D82" s="79"/>
      <c r="F82" s="241"/>
      <c r="G82" s="11"/>
      <c r="H82" s="47"/>
      <c r="I82" s="47"/>
      <c r="J82" s="47"/>
      <c r="K82" s="235"/>
      <c r="L82" s="235"/>
      <c r="M82" s="235"/>
      <c r="N82" s="10"/>
      <c r="O82" s="47"/>
      <c r="P82" s="47"/>
      <c r="Q82" s="47"/>
      <c r="R82" s="47"/>
      <c r="S82" s="47"/>
      <c r="T82" s="47"/>
      <c r="U82" s="2"/>
      <c r="V82" s="2"/>
      <c r="X82" s="79"/>
    </row>
    <row r="83" spans="1:24" hidden="1" x14ac:dyDescent="0.2">
      <c r="A83" s="2"/>
      <c r="B83" s="2"/>
      <c r="C83" s="4">
        <f>Registration!J83</f>
        <v>0</v>
      </c>
      <c r="D83" s="79"/>
      <c r="F83" s="241"/>
      <c r="G83" s="5" t="s">
        <v>10</v>
      </c>
      <c r="H83" s="2"/>
      <c r="I83" s="2"/>
      <c r="J83" s="2"/>
      <c r="K83" s="236" t="str">
        <f>K80 &amp; " " &amp; M80 &amp; " " &amp; L$9 &amp; " " &amp; K$9 &amp; ", " &amp; M$9 &amp; N$11</f>
        <v>0  0 0, 0 (---)</v>
      </c>
      <c r="L83" s="235"/>
      <c r="M83" s="235"/>
      <c r="N83" s="237"/>
      <c r="O83" s="2"/>
      <c r="P83" s="2"/>
      <c r="Q83" s="2"/>
      <c r="R83" s="2"/>
      <c r="S83" s="2"/>
      <c r="T83" s="2"/>
      <c r="U83" s="2"/>
      <c r="V83" s="181" t="str">
        <f>IF(Definition!E22="J", "Zehntelwertung: Ja", "Zehntelwertung: Nein")</f>
        <v>Zehntelwertung: Nein</v>
      </c>
      <c r="X83" s="79"/>
    </row>
    <row r="84" spans="1:24" hidden="1" x14ac:dyDescent="0.2">
      <c r="A84" s="2"/>
      <c r="B84" s="2"/>
      <c r="C84" s="4">
        <f>Registration!J84</f>
        <v>0</v>
      </c>
      <c r="D84" s="79"/>
      <c r="F84" s="241"/>
      <c r="G84" s="8" t="s">
        <v>656</v>
      </c>
      <c r="K84" s="238" t="str">
        <f>VLOOKUP(B80, Definition!$A$17:$P$29, 4,FALSE) &amp; "_" &amp; K$9 &amp; "-" &amp; L$9 &amp; "_" &amp;M$11  &amp; "_" &amp; N$9 &amp; "_01.jpg"</f>
        <v>_0-0_0_---_01.jpg</v>
      </c>
      <c r="L84" s="239"/>
      <c r="M84" s="239"/>
      <c r="N84" s="240"/>
      <c r="X84" s="79"/>
    </row>
    <row r="85" spans="1:24" ht="4.5" hidden="1" customHeight="1" x14ac:dyDescent="0.2">
      <c r="A85" s="2"/>
      <c r="B85" s="2"/>
      <c r="C85" s="4">
        <f>Registration!J85</f>
        <v>0</v>
      </c>
      <c r="D85" s="7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X85" s="79"/>
    </row>
    <row r="86" spans="1:24" ht="3" customHeight="1" x14ac:dyDescent="0.2">
      <c r="A86" s="2"/>
      <c r="B86" s="2"/>
      <c r="C86" s="18" t="str">
        <f>Registration!J86</f>
        <v>J</v>
      </c>
      <c r="D86" s="79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X86" s="79"/>
    </row>
    <row r="87" spans="1:24" ht="4.5" customHeight="1" x14ac:dyDescent="0.2">
      <c r="A87" s="2"/>
      <c r="B87" s="2"/>
      <c r="C87" s="4" t="str">
        <f>Registration!J87</f>
        <v>J</v>
      </c>
      <c r="D87" s="7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X87" s="79"/>
    </row>
    <row r="88" spans="1:24" s="8" customFormat="1" ht="12.75" customHeight="1" x14ac:dyDescent="0.2">
      <c r="A88" s="5"/>
      <c r="B88" s="151">
        <f>Registration!I88</f>
        <v>7</v>
      </c>
      <c r="C88" s="4" t="str">
        <f>Registration!J88</f>
        <v>J</v>
      </c>
      <c r="D88" s="78"/>
      <c r="E88" s="11"/>
      <c r="F88" s="241" t="str">
        <f>Registration!V88</f>
        <v>7 - P10</v>
      </c>
      <c r="G88" s="8" t="s">
        <v>629</v>
      </c>
      <c r="K88" s="242" t="str">
        <f>VLOOKUP(B88, Definition!$A$17:$AA$29, 20,FALSE)</f>
        <v>Pistole 10m</v>
      </c>
      <c r="L88" s="243"/>
      <c r="M88" s="153" t="str">
        <f>IF(LEN(VLOOKUP(B88, Definition!$A$17:$AA$29, 21,FALSE))&gt;1, " / " &amp; VLOOKUP(B88, Definition!$A$17:$AA$29, 21,FALSE), "")</f>
        <v/>
      </c>
      <c r="W88" s="11"/>
      <c r="X88" s="78"/>
    </row>
    <row r="89" spans="1:24" s="8" customFormat="1" ht="12.75" customHeight="1" x14ac:dyDescent="0.2">
      <c r="A89" s="5"/>
      <c r="B89" s="5"/>
      <c r="C89" s="4" t="str">
        <f>Registration!J89</f>
        <v>J</v>
      </c>
      <c r="D89" s="78"/>
      <c r="E89" s="11"/>
      <c r="F89" s="241"/>
      <c r="G89" s="5" t="s">
        <v>652</v>
      </c>
      <c r="H89" s="2"/>
      <c r="I89" s="2"/>
      <c r="J89" s="2"/>
      <c r="K89" s="6">
        <f>Registration!$S$8</f>
        <v>0</v>
      </c>
      <c r="L89" s="6">
        <f>Registration!$S$9</f>
        <v>0</v>
      </c>
      <c r="M89" s="6">
        <f>IF(LEN(Registration!$AF$12)&gt;0, Registration!$S$11 &amp; " / " &amp; Registration!$AF$12, Registration!$S$11)</f>
        <v>0</v>
      </c>
      <c r="N89" s="16" t="str">
        <f>Registration!$AF$14</f>
        <v>---</v>
      </c>
      <c r="O89" s="140">
        <f>Registration!$S$17</f>
        <v>0</v>
      </c>
      <c r="P89" s="149" t="str">
        <f>Registration!$AF$17</f>
        <v/>
      </c>
      <c r="Q89" s="2"/>
      <c r="R89" s="182">
        <f>Registration!G88</f>
        <v>0</v>
      </c>
      <c r="S89" s="182">
        <f>Registration!G89</f>
        <v>0</v>
      </c>
      <c r="T89" s="182">
        <f>Registration!G90</f>
        <v>0</v>
      </c>
      <c r="U89" s="2"/>
      <c r="V89" s="182">
        <f>Registration!AP90</f>
        <v>0</v>
      </c>
      <c r="W89" s="11"/>
      <c r="X89" s="78"/>
    </row>
    <row r="90" spans="1:24" ht="12.75" customHeight="1" x14ac:dyDescent="0.2">
      <c r="A90" s="2"/>
      <c r="B90" s="2"/>
      <c r="C90" s="4" t="str">
        <f>Registration!J90</f>
        <v>J</v>
      </c>
      <c r="D90" s="79"/>
      <c r="F90" s="241"/>
      <c r="G90" s="11"/>
      <c r="H90" s="47"/>
      <c r="I90" s="47"/>
      <c r="J90" s="47"/>
      <c r="K90" s="235"/>
      <c r="L90" s="235"/>
      <c r="M90" s="235"/>
      <c r="N90" s="10"/>
      <c r="O90" s="47"/>
      <c r="P90" s="47"/>
      <c r="Q90" s="47"/>
      <c r="R90" s="47"/>
      <c r="S90" s="47"/>
      <c r="T90" s="47"/>
      <c r="U90" s="2"/>
      <c r="V90" s="2"/>
      <c r="X90" s="79"/>
    </row>
    <row r="91" spans="1:24" x14ac:dyDescent="0.2">
      <c r="A91" s="2"/>
      <c r="B91" s="2"/>
      <c r="C91" s="4" t="str">
        <f>Registration!J91</f>
        <v>J</v>
      </c>
      <c r="D91" s="79"/>
      <c r="F91" s="241"/>
      <c r="G91" s="5" t="s">
        <v>10</v>
      </c>
      <c r="H91" s="2"/>
      <c r="I91" s="2"/>
      <c r="J91" s="2"/>
      <c r="K91" s="236" t="str">
        <f>K88 &amp; " " &amp; M88 &amp; " " &amp; L$9 &amp; " " &amp; K$9 &amp; ", " &amp; M$9 &amp; N$11</f>
        <v>Pistole 10m  0 0, 0 (---)</v>
      </c>
      <c r="L91" s="235"/>
      <c r="M91" s="235"/>
      <c r="N91" s="237"/>
      <c r="O91" s="2"/>
      <c r="P91" s="2"/>
      <c r="Q91" s="2"/>
      <c r="R91" s="2"/>
      <c r="S91" s="2"/>
      <c r="T91" s="2"/>
      <c r="U91" s="2"/>
      <c r="V91" s="181" t="str">
        <f>IF(Definition!E23="J", "Zehntelwertung: Ja", "Zehntelwertung: Nein")</f>
        <v>Zehntelwertung: Nein</v>
      </c>
      <c r="X91" s="79"/>
    </row>
    <row r="92" spans="1:24" x14ac:dyDescent="0.2">
      <c r="A92" s="2"/>
      <c r="B92" s="2"/>
      <c r="C92" s="4" t="str">
        <f>Registration!J92</f>
        <v>J</v>
      </c>
      <c r="D92" s="79"/>
      <c r="F92" s="241"/>
      <c r="G92" s="8" t="s">
        <v>656</v>
      </c>
      <c r="K92" s="238" t="str">
        <f>VLOOKUP(B88, Definition!$A$17:$P$29, 4,FALSE) &amp; "_" &amp; K$9 &amp; "-" &amp; L$9 &amp; "_" &amp;M$11  &amp; "_" &amp; N$9 &amp; "_01.jpg"</f>
        <v>P10_0-0_0_---_01.jpg</v>
      </c>
      <c r="L92" s="239"/>
      <c r="M92" s="239"/>
      <c r="N92" s="240"/>
      <c r="X92" s="79"/>
    </row>
    <row r="93" spans="1:24" ht="4.5" customHeight="1" x14ac:dyDescent="0.2">
      <c r="A93" s="2"/>
      <c r="B93" s="2"/>
      <c r="C93" s="4" t="str">
        <f>Registration!J93</f>
        <v>J</v>
      </c>
      <c r="D93" s="7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X93" s="79"/>
    </row>
    <row r="94" spans="1:24" ht="3" customHeight="1" x14ac:dyDescent="0.2">
      <c r="A94" s="2"/>
      <c r="B94" s="2"/>
      <c r="C94" s="18" t="str">
        <f>Registration!J94</f>
        <v>J</v>
      </c>
      <c r="D94" s="79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X94" s="79"/>
    </row>
    <row r="95" spans="1:24" ht="4.5" customHeight="1" x14ac:dyDescent="0.2">
      <c r="A95" s="2"/>
      <c r="B95" s="2"/>
      <c r="C95" s="4" t="str">
        <f>Registration!J95</f>
        <v>J</v>
      </c>
      <c r="D95" s="7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X95" s="79"/>
    </row>
    <row r="96" spans="1:24" s="8" customFormat="1" ht="12.75" customHeight="1" x14ac:dyDescent="0.2">
      <c r="A96" s="5"/>
      <c r="B96" s="151">
        <f>Registration!I96</f>
        <v>8</v>
      </c>
      <c r="C96" s="4" t="str">
        <f>Registration!J96</f>
        <v>J</v>
      </c>
      <c r="D96" s="78"/>
      <c r="E96" s="11"/>
      <c r="F96" s="241" t="str">
        <f>Registration!V96</f>
        <v>8 - P10A</v>
      </c>
      <c r="G96" s="8" t="s">
        <v>629</v>
      </c>
      <c r="K96" s="242" t="str">
        <f>VLOOKUP(B96, Definition!$A$17:$AA$29, 20,FALSE)</f>
        <v>Pistole 10m</v>
      </c>
      <c r="L96" s="243"/>
      <c r="M96" s="153" t="str">
        <f>IF(LEN(VLOOKUP(B96, Definition!$A$17:$AA$29, 21,FALSE))&gt;1, " / " &amp; VLOOKUP(B96, Definition!$A$17:$AA$29, 21,FALSE), "")</f>
        <v xml:space="preserve"> / Auflage</v>
      </c>
      <c r="W96" s="11"/>
      <c r="X96" s="78"/>
    </row>
    <row r="97" spans="1:24" s="8" customFormat="1" ht="12.75" customHeight="1" x14ac:dyDescent="0.2">
      <c r="A97" s="5"/>
      <c r="B97" s="5"/>
      <c r="C97" s="4" t="str">
        <f>Registration!J97</f>
        <v>J</v>
      </c>
      <c r="D97" s="78"/>
      <c r="E97" s="11"/>
      <c r="F97" s="241"/>
      <c r="G97" s="5" t="s">
        <v>652</v>
      </c>
      <c r="H97" s="2"/>
      <c r="I97" s="2"/>
      <c r="J97" s="2"/>
      <c r="K97" s="6">
        <f>Registration!$S$8</f>
        <v>0</v>
      </c>
      <c r="L97" s="6">
        <f>Registration!$S$9</f>
        <v>0</v>
      </c>
      <c r="M97" s="6">
        <f>IF(LEN(Registration!$AF$12)&gt;0, Registration!$S$11 &amp; " / " &amp; Registration!$AF$12, Registration!$S$11)</f>
        <v>0</v>
      </c>
      <c r="N97" s="16" t="str">
        <f>Registration!$AF$14</f>
        <v>---</v>
      </c>
      <c r="O97" s="140">
        <f>Registration!$S$17</f>
        <v>0</v>
      </c>
      <c r="P97" s="149" t="str">
        <f>Registration!$AF$17</f>
        <v/>
      </c>
      <c r="Q97" s="2"/>
      <c r="R97" s="182">
        <f>Registration!G96</f>
        <v>0</v>
      </c>
      <c r="S97" s="182">
        <f>Registration!G97</f>
        <v>0</v>
      </c>
      <c r="T97" s="182">
        <f>Registration!G98</f>
        <v>0</v>
      </c>
      <c r="U97" s="2"/>
      <c r="V97" s="182">
        <f>Registration!AP98</f>
        <v>0</v>
      </c>
      <c r="W97" s="11"/>
      <c r="X97" s="78"/>
    </row>
    <row r="98" spans="1:24" ht="12.75" customHeight="1" x14ac:dyDescent="0.2">
      <c r="A98" s="2"/>
      <c r="B98" s="2"/>
      <c r="C98" s="4" t="str">
        <f>Registration!J98</f>
        <v>J</v>
      </c>
      <c r="D98" s="79"/>
      <c r="F98" s="241"/>
      <c r="G98" s="11"/>
      <c r="H98" s="47"/>
      <c r="I98" s="47"/>
      <c r="J98" s="47"/>
      <c r="K98" s="235"/>
      <c r="L98" s="235"/>
      <c r="M98" s="235"/>
      <c r="N98" s="10"/>
      <c r="O98" s="47"/>
      <c r="P98" s="47"/>
      <c r="Q98" s="47"/>
      <c r="R98" s="47"/>
      <c r="S98" s="47"/>
      <c r="T98" s="47"/>
      <c r="U98" s="2"/>
      <c r="V98" s="2"/>
      <c r="X98" s="79"/>
    </row>
    <row r="99" spans="1:24" x14ac:dyDescent="0.2">
      <c r="A99" s="2"/>
      <c r="B99" s="2"/>
      <c r="C99" s="4" t="str">
        <f>Registration!J99</f>
        <v>J</v>
      </c>
      <c r="D99" s="79"/>
      <c r="F99" s="241"/>
      <c r="G99" s="5" t="s">
        <v>10</v>
      </c>
      <c r="H99" s="2"/>
      <c r="I99" s="2"/>
      <c r="J99" s="2"/>
      <c r="K99" s="236" t="str">
        <f>K96 &amp; " " &amp; M96 &amp; " " &amp; L$9 &amp; " " &amp; K$9 &amp; ", " &amp; M$9 &amp; N$11</f>
        <v>Pistole 10m  / Auflage 0 0, 0 (---)</v>
      </c>
      <c r="L99" s="235"/>
      <c r="M99" s="235"/>
      <c r="N99" s="237"/>
      <c r="O99" s="2"/>
      <c r="P99" s="2"/>
      <c r="Q99" s="2"/>
      <c r="R99" s="2"/>
      <c r="S99" s="2"/>
      <c r="T99" s="2"/>
      <c r="U99" s="2"/>
      <c r="V99" s="181" t="str">
        <f>IF(Definition!E24="J", "Zehntelwertung: Ja", "Zehntelwertung: Nein")</f>
        <v>Zehntelwertung: Nein</v>
      </c>
      <c r="X99" s="79"/>
    </row>
    <row r="100" spans="1:24" x14ac:dyDescent="0.2">
      <c r="A100" s="2"/>
      <c r="B100" s="2"/>
      <c r="C100" s="4" t="str">
        <f>Registration!J100</f>
        <v>J</v>
      </c>
      <c r="D100" s="79"/>
      <c r="F100" s="241"/>
      <c r="G100" s="8" t="s">
        <v>656</v>
      </c>
      <c r="K100" s="238" t="str">
        <f>VLOOKUP(B96, Definition!$A$17:$P$29, 4,FALSE) &amp; "_" &amp; K$9 &amp; "-" &amp; L$9 &amp; "_" &amp;M$11  &amp; "_" &amp; N$9 &amp; "_01.jpg"</f>
        <v>P10A_0-0_0_---_01.jpg</v>
      </c>
      <c r="L100" s="239"/>
      <c r="M100" s="239"/>
      <c r="N100" s="240"/>
      <c r="X100" s="79"/>
    </row>
    <row r="101" spans="1:24" ht="4.5" customHeight="1" x14ac:dyDescent="0.2">
      <c r="A101" s="2"/>
      <c r="B101" s="2"/>
      <c r="C101" s="4" t="str">
        <f>Registration!J101</f>
        <v>J</v>
      </c>
      <c r="D101" s="7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X101" s="79"/>
    </row>
    <row r="102" spans="1:24" ht="3" hidden="1" customHeight="1" x14ac:dyDescent="0.2">
      <c r="A102" s="2"/>
      <c r="B102" s="2"/>
      <c r="C102" s="18">
        <f>Registration!J102</f>
        <v>0</v>
      </c>
      <c r="D102" s="79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X102" s="79"/>
    </row>
    <row r="103" spans="1:24" ht="4.5" hidden="1" customHeight="1" x14ac:dyDescent="0.2">
      <c r="A103" s="2"/>
      <c r="B103" s="2"/>
      <c r="C103" s="4">
        <f>Registration!J103</f>
        <v>0</v>
      </c>
      <c r="D103" s="7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X103" s="79"/>
    </row>
    <row r="104" spans="1:24" s="8" customFormat="1" ht="12.75" hidden="1" customHeight="1" x14ac:dyDescent="0.2">
      <c r="A104" s="5"/>
      <c r="B104" s="151">
        <f>Registration!I104</f>
        <v>9</v>
      </c>
      <c r="C104" s="4">
        <f>Registration!J104</f>
        <v>0</v>
      </c>
      <c r="D104" s="78"/>
      <c r="E104" s="11"/>
      <c r="F104" s="241" t="str">
        <f>Registration!V104</f>
        <v>9 - 0</v>
      </c>
      <c r="G104" s="8" t="s">
        <v>629</v>
      </c>
      <c r="K104" s="242">
        <f>VLOOKUP(B104, Definition!$A$17:$AA$29, 20,FALSE)</f>
        <v>0</v>
      </c>
      <c r="L104" s="243"/>
      <c r="M104" s="153" t="str">
        <f>IF(LEN(VLOOKUP(B104, Definition!$A$17:$AA$29, 21,FALSE))&gt;1, " / " &amp; VLOOKUP(B104, Definition!$A$17:$AA$29, 21,FALSE), "")</f>
        <v/>
      </c>
      <c r="W104" s="11"/>
      <c r="X104" s="78"/>
    </row>
    <row r="105" spans="1:24" s="8" customFormat="1" ht="12.75" hidden="1" customHeight="1" x14ac:dyDescent="0.2">
      <c r="A105" s="5"/>
      <c r="B105" s="5"/>
      <c r="C105" s="4">
        <f>Registration!J105</f>
        <v>0</v>
      </c>
      <c r="D105" s="78"/>
      <c r="E105" s="11"/>
      <c r="F105" s="241"/>
      <c r="G105" s="5" t="s">
        <v>652</v>
      </c>
      <c r="H105" s="2"/>
      <c r="I105" s="2"/>
      <c r="J105" s="2"/>
      <c r="K105" s="6">
        <f>Registration!$S$8</f>
        <v>0</v>
      </c>
      <c r="L105" s="6">
        <f>Registration!$S$9</f>
        <v>0</v>
      </c>
      <c r="M105" s="6">
        <f>IF(LEN(Registration!$AF$12)&gt;0, Registration!$S$11 &amp; " / " &amp; Registration!$AF$12, Registration!$S$11)</f>
        <v>0</v>
      </c>
      <c r="N105" s="16" t="str">
        <f>Registration!$AF$14</f>
        <v>---</v>
      </c>
      <c r="O105" s="140">
        <f>Registration!$S$17</f>
        <v>0</v>
      </c>
      <c r="P105" s="149" t="str">
        <f>Registration!$AF$17</f>
        <v/>
      </c>
      <c r="Q105" s="2"/>
      <c r="R105" s="135">
        <f>Registration!G104</f>
        <v>0</v>
      </c>
      <c r="S105" s="135">
        <f>Registration!G105</f>
        <v>0</v>
      </c>
      <c r="T105" s="135">
        <f>Registration!G106</f>
        <v>0</v>
      </c>
      <c r="U105" s="2"/>
      <c r="V105" s="135">
        <f>Registration!AP106</f>
        <v>0</v>
      </c>
      <c r="W105" s="11"/>
      <c r="X105" s="78"/>
    </row>
    <row r="106" spans="1:24" ht="12.75" hidden="1" customHeight="1" x14ac:dyDescent="0.2">
      <c r="A106" s="2"/>
      <c r="B106" s="2"/>
      <c r="C106" s="4">
        <f>Registration!J106</f>
        <v>0</v>
      </c>
      <c r="D106" s="79"/>
      <c r="F106" s="241"/>
      <c r="G106" s="11"/>
      <c r="H106" s="47"/>
      <c r="I106" s="47"/>
      <c r="J106" s="47"/>
      <c r="K106" s="235"/>
      <c r="L106" s="235"/>
      <c r="M106" s="235"/>
      <c r="N106" s="10"/>
      <c r="O106" s="47"/>
      <c r="P106" s="47"/>
      <c r="Q106" s="47"/>
      <c r="R106" s="47"/>
      <c r="S106" s="47"/>
      <c r="T106" s="47"/>
      <c r="U106" s="2"/>
      <c r="V106" s="2"/>
      <c r="X106" s="79"/>
    </row>
    <row r="107" spans="1:24" hidden="1" x14ac:dyDescent="0.2">
      <c r="A107" s="2"/>
      <c r="B107" s="2"/>
      <c r="C107" s="4">
        <f>Registration!J107</f>
        <v>0</v>
      </c>
      <c r="D107" s="79"/>
      <c r="F107" s="241"/>
      <c r="G107" s="5" t="s">
        <v>10</v>
      </c>
      <c r="H107" s="2"/>
      <c r="I107" s="2"/>
      <c r="J107" s="2"/>
      <c r="K107" s="236" t="str">
        <f>K104 &amp; " " &amp; M104 &amp; " " &amp; L$9 &amp; " " &amp; K$9 &amp; ", " &amp; M$9 &amp; N$11</f>
        <v>0  0 0, 0 (---)</v>
      </c>
      <c r="L107" s="235"/>
      <c r="M107" s="235"/>
      <c r="N107" s="237"/>
      <c r="O107" s="2"/>
      <c r="P107" s="2"/>
      <c r="Q107" s="2"/>
      <c r="R107" s="2"/>
      <c r="S107" s="2"/>
      <c r="T107" s="2"/>
      <c r="U107" s="2"/>
      <c r="V107" s="181" t="str">
        <f>IF(Definition!E25="J", "Zehntelwertung: Ja", "Zehntelwertung: Nein")</f>
        <v>Zehntelwertung: Nein</v>
      </c>
      <c r="X107" s="79"/>
    </row>
    <row r="108" spans="1:24" hidden="1" x14ac:dyDescent="0.2">
      <c r="A108" s="2"/>
      <c r="B108" s="2"/>
      <c r="C108" s="4">
        <f>Registration!J108</f>
        <v>0</v>
      </c>
      <c r="D108" s="79"/>
      <c r="F108" s="241"/>
      <c r="G108" s="8" t="s">
        <v>656</v>
      </c>
      <c r="K108" s="238" t="str">
        <f>VLOOKUP(B104, Definition!$A$17:$P$29, 4,FALSE) &amp; "_" &amp; K$9 &amp; "-" &amp; L$9 &amp; "_" &amp;M$11  &amp; "_" &amp; N$9 &amp; "_01.jpg"</f>
        <v>_0-0_0_---_01.jpg</v>
      </c>
      <c r="L108" s="239"/>
      <c r="M108" s="239"/>
      <c r="N108" s="240"/>
      <c r="X108" s="79"/>
    </row>
    <row r="109" spans="1:24" ht="4.5" hidden="1" customHeight="1" x14ac:dyDescent="0.2">
      <c r="A109" s="2"/>
      <c r="B109" s="2"/>
      <c r="C109" s="4">
        <f>Registration!J109</f>
        <v>0</v>
      </c>
      <c r="D109" s="7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X109" s="79"/>
    </row>
    <row r="110" spans="1:24" ht="3" customHeight="1" x14ac:dyDescent="0.2">
      <c r="A110" s="2"/>
      <c r="B110" s="2"/>
      <c r="C110" s="18" t="str">
        <f>Registration!J110</f>
        <v>J</v>
      </c>
      <c r="D110" s="79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X110" s="79"/>
    </row>
    <row r="111" spans="1:24" ht="4.5" customHeight="1" x14ac:dyDescent="0.2">
      <c r="A111" s="2"/>
      <c r="B111" s="2"/>
      <c r="C111" s="4" t="str">
        <f>Registration!J111</f>
        <v>J</v>
      </c>
      <c r="D111" s="7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X111" s="79"/>
    </row>
    <row r="112" spans="1:24" s="8" customFormat="1" ht="12.75" customHeight="1" x14ac:dyDescent="0.2">
      <c r="A112" s="5"/>
      <c r="B112" s="151">
        <f>Registration!I112</f>
        <v>10</v>
      </c>
      <c r="C112" s="4" t="str">
        <f>Registration!J112</f>
        <v>J</v>
      </c>
      <c r="D112" s="78"/>
      <c r="E112" s="11"/>
      <c r="F112" s="241" t="str">
        <f>Registration!V112</f>
        <v>10 - A10</v>
      </c>
      <c r="G112" s="8" t="s">
        <v>629</v>
      </c>
      <c r="K112" s="242" t="str">
        <f>VLOOKUP(B112, Definition!$A$17:$AA$29, 20,FALSE)</f>
        <v>Armbrust 10m - Stehend</v>
      </c>
      <c r="L112" s="243"/>
      <c r="M112" s="153" t="str">
        <f>IF(LEN(VLOOKUP(B112, Definition!$A$17:$AA$29, 21,FALSE))&gt;1, " / " &amp; VLOOKUP(B112, Definition!$A$17:$AA$29, 21,FALSE), "")</f>
        <v/>
      </c>
      <c r="W112" s="11"/>
      <c r="X112" s="78"/>
    </row>
    <row r="113" spans="1:24" s="8" customFormat="1" ht="12.75" customHeight="1" x14ac:dyDescent="0.2">
      <c r="A113" s="5"/>
      <c r="B113" s="5"/>
      <c r="C113" s="4" t="str">
        <f>Registration!J113</f>
        <v>J</v>
      </c>
      <c r="D113" s="78"/>
      <c r="E113" s="11"/>
      <c r="F113" s="241"/>
      <c r="G113" s="5" t="s">
        <v>652</v>
      </c>
      <c r="H113" s="2"/>
      <c r="I113" s="2"/>
      <c r="J113" s="2"/>
      <c r="K113" s="6">
        <f>Registration!$S$8</f>
        <v>0</v>
      </c>
      <c r="L113" s="6">
        <f>Registration!$S$9</f>
        <v>0</v>
      </c>
      <c r="M113" s="6">
        <f>IF(LEN(Registration!$AF$12)&gt;0, Registration!$S$11 &amp; " / " &amp; Registration!$AF$12, Registration!$S$11)</f>
        <v>0</v>
      </c>
      <c r="N113" s="16" t="str">
        <f>Registration!$AF$14</f>
        <v>---</v>
      </c>
      <c r="O113" s="140">
        <f>Registration!$S$17</f>
        <v>0</v>
      </c>
      <c r="P113" s="149" t="str">
        <f>Registration!$AF$17</f>
        <v/>
      </c>
      <c r="Q113" s="2"/>
      <c r="R113" s="182">
        <f>Registration!G112</f>
        <v>0</v>
      </c>
      <c r="S113" s="182">
        <f>Registration!G113</f>
        <v>0</v>
      </c>
      <c r="T113" s="182">
        <f>Registration!G114</f>
        <v>0</v>
      </c>
      <c r="U113" s="2"/>
      <c r="V113" s="182">
        <f>Registration!AP114</f>
        <v>0</v>
      </c>
      <c r="W113" s="11"/>
      <c r="X113" s="78"/>
    </row>
    <row r="114" spans="1:24" ht="12.75" customHeight="1" x14ac:dyDescent="0.2">
      <c r="A114" s="2"/>
      <c r="B114" s="2"/>
      <c r="C114" s="4" t="str">
        <f>Registration!J114</f>
        <v>J</v>
      </c>
      <c r="D114" s="79"/>
      <c r="F114" s="241"/>
      <c r="G114" s="11"/>
      <c r="H114" s="47"/>
      <c r="I114" s="47"/>
      <c r="J114" s="47"/>
      <c r="K114" s="235"/>
      <c r="L114" s="235"/>
      <c r="M114" s="235"/>
      <c r="N114" s="10"/>
      <c r="O114" s="47"/>
      <c r="P114" s="47"/>
      <c r="Q114" s="47"/>
      <c r="R114" s="47"/>
      <c r="S114" s="47"/>
      <c r="T114" s="47"/>
      <c r="U114" s="2"/>
      <c r="V114" s="2"/>
      <c r="X114" s="79"/>
    </row>
    <row r="115" spans="1:24" x14ac:dyDescent="0.2">
      <c r="A115" s="2"/>
      <c r="B115" s="2"/>
      <c r="C115" s="4" t="str">
        <f>Registration!J115</f>
        <v>J</v>
      </c>
      <c r="D115" s="79"/>
      <c r="F115" s="241"/>
      <c r="G115" s="5" t="s">
        <v>10</v>
      </c>
      <c r="H115" s="2"/>
      <c r="I115" s="2"/>
      <c r="J115" s="2"/>
      <c r="K115" s="236" t="str">
        <f>K112 &amp; " " &amp; M112 &amp; " " &amp; L$9 &amp; " " &amp; K$9 &amp; ", " &amp; M$9 &amp; N$11</f>
        <v>Armbrust 10m - Stehend  0 0, 0 (---)</v>
      </c>
      <c r="L115" s="235"/>
      <c r="M115" s="235"/>
      <c r="N115" s="237"/>
      <c r="O115" s="2"/>
      <c r="P115" s="2"/>
      <c r="Q115" s="2"/>
      <c r="R115" s="2"/>
      <c r="S115" s="2"/>
      <c r="T115" s="2"/>
      <c r="U115" s="2"/>
      <c r="V115" s="181" t="str">
        <f>IF(Definition!E26="J", "Zehntelwertung: Ja", "Zehntelwertung: Nein")</f>
        <v>Zehntelwertung: Nein</v>
      </c>
      <c r="X115" s="79"/>
    </row>
    <row r="116" spans="1:24" x14ac:dyDescent="0.2">
      <c r="A116" s="2"/>
      <c r="B116" s="2"/>
      <c r="C116" s="4" t="str">
        <f>Registration!J116</f>
        <v>J</v>
      </c>
      <c r="D116" s="79"/>
      <c r="F116" s="241"/>
      <c r="G116" s="8" t="s">
        <v>656</v>
      </c>
      <c r="K116" s="238" t="str">
        <f>VLOOKUP(B112, Definition!$A$17:$P$29, 4,FALSE) &amp; "_" &amp; K$9 &amp; "-" &amp; L$9 &amp; "_" &amp;M$11  &amp; "_" &amp; N$9 &amp; "_01.jpg"</f>
        <v>A10_0-0_0_---_01.jpg</v>
      </c>
      <c r="L116" s="239"/>
      <c r="M116" s="239"/>
      <c r="N116" s="240"/>
      <c r="X116" s="79"/>
    </row>
    <row r="117" spans="1:24" ht="4.5" customHeight="1" x14ac:dyDescent="0.2">
      <c r="A117" s="2"/>
      <c r="B117" s="2"/>
      <c r="C117" s="4" t="str">
        <f>Registration!J117</f>
        <v>J</v>
      </c>
      <c r="D117" s="7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X117" s="79"/>
    </row>
    <row r="118" spans="1:24" ht="3" customHeight="1" x14ac:dyDescent="0.2">
      <c r="A118" s="2"/>
      <c r="B118" s="2"/>
      <c r="C118" s="18" t="str">
        <f>Registration!J118</f>
        <v>J</v>
      </c>
      <c r="D118" s="79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X118" s="79"/>
    </row>
    <row r="119" spans="1:24" ht="4.5" customHeight="1" x14ac:dyDescent="0.2">
      <c r="A119" s="2"/>
      <c r="B119" s="2"/>
      <c r="C119" s="4" t="str">
        <f>Registration!J119</f>
        <v>J</v>
      </c>
      <c r="D119" s="7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X119" s="79"/>
    </row>
    <row r="120" spans="1:24" s="8" customFormat="1" ht="12.75" customHeight="1" x14ac:dyDescent="0.2">
      <c r="A120" s="5"/>
      <c r="B120" s="151">
        <f>Registration!I120</f>
        <v>11</v>
      </c>
      <c r="C120" s="4" t="str">
        <f>Registration!J120</f>
        <v>J</v>
      </c>
      <c r="D120" s="78"/>
      <c r="E120" s="11"/>
      <c r="F120" s="241" t="str">
        <f>Registration!V120</f>
        <v>11 - A10A</v>
      </c>
      <c r="G120" s="8" t="s">
        <v>629</v>
      </c>
      <c r="K120" s="242" t="str">
        <f>VLOOKUP(B120, Definition!$A$17:$AA$29, 20,FALSE)</f>
        <v>Armbrust 10m - Stehend</v>
      </c>
      <c r="L120" s="243"/>
      <c r="M120" s="153" t="str">
        <f>IF(LEN(VLOOKUP(B120, Definition!$A$17:$AA$29, 21,FALSE))&gt;1, " / " &amp; VLOOKUP(B120, Definition!$A$17:$AA$29, 21,FALSE), "")</f>
        <v xml:space="preserve"> / Auflage</v>
      </c>
      <c r="W120" s="11"/>
      <c r="X120" s="78"/>
    </row>
    <row r="121" spans="1:24" s="8" customFormat="1" ht="12.75" customHeight="1" x14ac:dyDescent="0.2">
      <c r="A121" s="5"/>
      <c r="B121" s="5"/>
      <c r="C121" s="4" t="str">
        <f>Registration!J121</f>
        <v>J</v>
      </c>
      <c r="D121" s="78"/>
      <c r="E121" s="11"/>
      <c r="F121" s="241"/>
      <c r="G121" s="5" t="s">
        <v>652</v>
      </c>
      <c r="H121" s="2"/>
      <c r="I121" s="2"/>
      <c r="J121" s="2"/>
      <c r="K121" s="6">
        <f>Registration!$S$8</f>
        <v>0</v>
      </c>
      <c r="L121" s="6">
        <f>Registration!$S$9</f>
        <v>0</v>
      </c>
      <c r="M121" s="6">
        <f>IF(LEN(Registration!$AF$12)&gt;0, Registration!$S$11 &amp; " / " &amp; Registration!$AF$12, Registration!$S$11)</f>
        <v>0</v>
      </c>
      <c r="N121" s="16" t="str">
        <f>Registration!$AF$14</f>
        <v>---</v>
      </c>
      <c r="O121" s="140">
        <f>Registration!$S$17</f>
        <v>0</v>
      </c>
      <c r="P121" s="149" t="str">
        <f>Registration!$AF$17</f>
        <v/>
      </c>
      <c r="Q121" s="2"/>
      <c r="R121" s="182">
        <f>Registration!G120</f>
        <v>0</v>
      </c>
      <c r="S121" s="182">
        <f>Registration!G121</f>
        <v>0</v>
      </c>
      <c r="T121" s="182">
        <f>Registration!G122</f>
        <v>0</v>
      </c>
      <c r="U121" s="2"/>
      <c r="V121" s="182">
        <f>Registration!AP122</f>
        <v>0</v>
      </c>
      <c r="W121" s="11"/>
      <c r="X121" s="78"/>
    </row>
    <row r="122" spans="1:24" ht="12.75" customHeight="1" x14ac:dyDescent="0.2">
      <c r="A122" s="2"/>
      <c r="B122" s="2"/>
      <c r="C122" s="4" t="str">
        <f>Registration!J122</f>
        <v>J</v>
      </c>
      <c r="D122" s="79"/>
      <c r="F122" s="241"/>
      <c r="G122" s="11"/>
      <c r="H122" s="47"/>
      <c r="I122" s="47"/>
      <c r="J122" s="47"/>
      <c r="K122" s="235"/>
      <c r="L122" s="235"/>
      <c r="M122" s="235"/>
      <c r="N122" s="10"/>
      <c r="O122" s="47"/>
      <c r="P122" s="47"/>
      <c r="Q122" s="47"/>
      <c r="R122" s="47"/>
      <c r="S122" s="47"/>
      <c r="T122" s="47"/>
      <c r="U122" s="2"/>
      <c r="V122" s="2"/>
      <c r="X122" s="79"/>
    </row>
    <row r="123" spans="1:24" x14ac:dyDescent="0.2">
      <c r="A123" s="2"/>
      <c r="B123" s="2"/>
      <c r="C123" s="4" t="str">
        <f>Registration!J123</f>
        <v>J</v>
      </c>
      <c r="D123" s="79"/>
      <c r="F123" s="241"/>
      <c r="G123" s="5" t="s">
        <v>10</v>
      </c>
      <c r="H123" s="2"/>
      <c r="I123" s="2"/>
      <c r="J123" s="2"/>
      <c r="K123" s="236" t="str">
        <f>K120 &amp; " " &amp; M120 &amp; " " &amp; L$9 &amp; " " &amp; K$9 &amp; ", " &amp; M$9 &amp; N$11</f>
        <v>Armbrust 10m - Stehend  / Auflage 0 0, 0 (---)</v>
      </c>
      <c r="L123" s="235"/>
      <c r="M123" s="235"/>
      <c r="N123" s="237"/>
      <c r="O123" s="2"/>
      <c r="P123" s="2"/>
      <c r="Q123" s="2"/>
      <c r="R123" s="2"/>
      <c r="S123" s="2"/>
      <c r="T123" s="2"/>
      <c r="U123" s="2"/>
      <c r="V123" s="181" t="str">
        <f>IF(Definition!E27="J", "Zehntelwertung: Ja", "Zehntelwertung: Nein")</f>
        <v>Zehntelwertung: Nein</v>
      </c>
      <c r="X123" s="79"/>
    </row>
    <row r="124" spans="1:24" x14ac:dyDescent="0.2">
      <c r="A124" s="2"/>
      <c r="B124" s="2"/>
      <c r="C124" s="4" t="str">
        <f>Registration!J124</f>
        <v>J</v>
      </c>
      <c r="D124" s="79"/>
      <c r="F124" s="241"/>
      <c r="G124" s="8" t="s">
        <v>656</v>
      </c>
      <c r="K124" s="238" t="str">
        <f>VLOOKUP(B120, Definition!$A$17:$P$29, 4,FALSE) &amp; "_" &amp; K$9 &amp; "-" &amp; L$9 &amp; "_" &amp;M$11  &amp; "_" &amp; N$9 &amp; "_01.jpg"</f>
        <v>A10A_0-0_0_---_01.jpg</v>
      </c>
      <c r="L124" s="239"/>
      <c r="M124" s="239"/>
      <c r="N124" s="240"/>
      <c r="X124" s="79"/>
    </row>
    <row r="125" spans="1:24" ht="4.5" customHeight="1" x14ac:dyDescent="0.2">
      <c r="A125" s="2"/>
      <c r="B125" s="2"/>
      <c r="C125" s="4" t="str">
        <f>Registration!J125</f>
        <v>J</v>
      </c>
      <c r="D125" s="7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X125" s="79"/>
    </row>
    <row r="126" spans="1:24" ht="3" hidden="1" customHeight="1" x14ac:dyDescent="0.2">
      <c r="A126" s="2"/>
      <c r="B126" s="2"/>
      <c r="C126" s="18">
        <f>Registration!J126</f>
        <v>0</v>
      </c>
      <c r="D126" s="79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X126" s="79"/>
    </row>
    <row r="127" spans="1:24" ht="4.5" hidden="1" customHeight="1" x14ac:dyDescent="0.2">
      <c r="A127" s="2"/>
      <c r="B127" s="2"/>
      <c r="C127" s="4">
        <f>Registration!J127</f>
        <v>0</v>
      </c>
      <c r="D127" s="7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X127" s="79"/>
    </row>
    <row r="128" spans="1:24" s="8" customFormat="1" ht="12.75" hidden="1" customHeight="1" x14ac:dyDescent="0.2">
      <c r="A128" s="5"/>
      <c r="B128" s="151">
        <f>Registration!I128</f>
        <v>12</v>
      </c>
      <c r="C128" s="4">
        <f>Registration!J128</f>
        <v>0</v>
      </c>
      <c r="D128" s="78"/>
      <c r="E128" s="11"/>
      <c r="F128" s="241" t="str">
        <f>Registration!V128</f>
        <v>12 - 0</v>
      </c>
      <c r="G128" s="8" t="s">
        <v>629</v>
      </c>
      <c r="K128" s="242">
        <f>VLOOKUP(B128, Definition!$A$17:$AA$29, 20,FALSE)</f>
        <v>0</v>
      </c>
      <c r="L128" s="243"/>
      <c r="M128" s="153" t="str">
        <f>IF(LEN(VLOOKUP(B128, Definition!$A$17:$AA$29, 21,FALSE))&gt;1, " / " &amp; VLOOKUP(B128, Definition!$A$17:$AA$29, 21,FALSE), "")</f>
        <v/>
      </c>
      <c r="W128" s="11"/>
      <c r="X128" s="78"/>
    </row>
    <row r="129" spans="1:24" s="8" customFormat="1" ht="12.75" hidden="1" customHeight="1" x14ac:dyDescent="0.2">
      <c r="A129" s="5"/>
      <c r="B129" s="5"/>
      <c r="C129" s="4">
        <f>Registration!J129</f>
        <v>0</v>
      </c>
      <c r="D129" s="78"/>
      <c r="E129" s="11"/>
      <c r="F129" s="241"/>
      <c r="G129" s="5" t="s">
        <v>652</v>
      </c>
      <c r="H129" s="2"/>
      <c r="I129" s="2"/>
      <c r="J129" s="2"/>
      <c r="K129" s="6">
        <f>Registration!$S$8</f>
        <v>0</v>
      </c>
      <c r="L129" s="6">
        <f>Registration!$S$9</f>
        <v>0</v>
      </c>
      <c r="M129" s="6">
        <f>IF(LEN(Registration!$AF$12)&gt;0, Registration!$S$11 &amp; " / " &amp; Registration!$AF$12, Registration!$S$11)</f>
        <v>0</v>
      </c>
      <c r="N129" s="16" t="str">
        <f>Registration!$AF$14</f>
        <v>---</v>
      </c>
      <c r="O129" s="140">
        <f>Registration!$S$17</f>
        <v>0</v>
      </c>
      <c r="P129" s="149" t="str">
        <f>Registration!$AF$17</f>
        <v/>
      </c>
      <c r="Q129" s="2"/>
      <c r="R129" s="135">
        <f>Registration!G128</f>
        <v>0</v>
      </c>
      <c r="S129" s="135">
        <f>Registration!G129</f>
        <v>0</v>
      </c>
      <c r="T129" s="135">
        <f>Registration!G130</f>
        <v>0</v>
      </c>
      <c r="U129" s="2"/>
      <c r="V129" s="135">
        <f>Registration!AP130</f>
        <v>0</v>
      </c>
      <c r="W129" s="11"/>
      <c r="X129" s="78"/>
    </row>
    <row r="130" spans="1:24" ht="12.75" hidden="1" customHeight="1" x14ac:dyDescent="0.2">
      <c r="A130" s="2"/>
      <c r="B130" s="2"/>
      <c r="C130" s="4">
        <f>Registration!J130</f>
        <v>0</v>
      </c>
      <c r="D130" s="79"/>
      <c r="F130" s="241"/>
      <c r="G130" s="11"/>
      <c r="H130" s="47"/>
      <c r="I130" s="47"/>
      <c r="J130" s="47"/>
      <c r="K130" s="235"/>
      <c r="L130" s="235"/>
      <c r="M130" s="235"/>
      <c r="N130" s="10"/>
      <c r="O130" s="47"/>
      <c r="P130" s="47"/>
      <c r="Q130" s="47"/>
      <c r="R130" s="47"/>
      <c r="S130" s="47"/>
      <c r="T130" s="47"/>
      <c r="U130" s="2"/>
      <c r="V130" s="2"/>
      <c r="X130" s="79"/>
    </row>
    <row r="131" spans="1:24" hidden="1" x14ac:dyDescent="0.2">
      <c r="A131" s="2"/>
      <c r="B131" s="2"/>
      <c r="C131" s="4">
        <f>Registration!J131</f>
        <v>0</v>
      </c>
      <c r="D131" s="79"/>
      <c r="F131" s="241"/>
      <c r="G131" s="5" t="s">
        <v>10</v>
      </c>
      <c r="H131" s="2"/>
      <c r="I131" s="2"/>
      <c r="J131" s="2"/>
      <c r="K131" s="236" t="str">
        <f>K128 &amp; " " &amp; M128 &amp; " " &amp; L$9 &amp; " " &amp; K$9 &amp; ", " &amp; M$9 &amp; N$11</f>
        <v>0  0 0, 0 (---)</v>
      </c>
      <c r="L131" s="235"/>
      <c r="M131" s="235"/>
      <c r="N131" s="237"/>
      <c r="O131" s="2"/>
      <c r="P131" s="2"/>
      <c r="Q131" s="2"/>
      <c r="R131" s="2"/>
      <c r="S131" s="2"/>
      <c r="T131" s="2"/>
      <c r="U131" s="2"/>
      <c r="V131" s="181" t="str">
        <f>IF(Definition!E28="J", "Zehntelwertung: Ja", "Zehntelwertung: Nein")</f>
        <v>Zehntelwertung: Nein</v>
      </c>
      <c r="X131" s="79"/>
    </row>
    <row r="132" spans="1:24" hidden="1" x14ac:dyDescent="0.2">
      <c r="A132" s="2"/>
      <c r="B132" s="2"/>
      <c r="C132" s="4">
        <f>Registration!J132</f>
        <v>0</v>
      </c>
      <c r="D132" s="79"/>
      <c r="F132" s="241"/>
      <c r="G132" s="8" t="s">
        <v>656</v>
      </c>
      <c r="K132" s="238" t="str">
        <f>VLOOKUP(B128, Definition!$A$17:$P$29, 4,FALSE) &amp; "_" &amp; K$9 &amp; "-" &amp; L$9 &amp; "_" &amp;M$11  &amp; "_" &amp; N$9 &amp; "_01.jpg"</f>
        <v>_0-0_0_---_01.jpg</v>
      </c>
      <c r="L132" s="239"/>
      <c r="M132" s="239"/>
      <c r="N132" s="240"/>
      <c r="X132" s="79"/>
    </row>
    <row r="133" spans="1:24" ht="4.5" hidden="1" customHeight="1" x14ac:dyDescent="0.2">
      <c r="A133" s="2"/>
      <c r="B133" s="2"/>
      <c r="C133" s="4">
        <f>Registration!J133</f>
        <v>0</v>
      </c>
      <c r="D133" s="7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X133" s="79"/>
    </row>
    <row r="134" spans="1:24" ht="3" customHeight="1" x14ac:dyDescent="0.2">
      <c r="A134" s="2"/>
      <c r="B134" s="2"/>
      <c r="C134" s="24" t="str">
        <f>Registration!J134</f>
        <v>J</v>
      </c>
      <c r="D134" s="79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X134" s="79"/>
    </row>
    <row r="135" spans="1:24" x14ac:dyDescent="0.2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</sheetData>
  <sheetProtection algorithmName="SHA-512" hashValue="A8OE9v0pd8Yg+yVzsQuSjTuzAqU8yy8lMqlc3IL8SM4MY28+70Hh7cGTUQXABt7+CFLHTpmrF3T/LKHjH4gLeA==" saltValue="t2KjxdPFWf4H4KwT+DywLQ==" spinCount="100000" sheet="1" objects="1" scenarios="1"/>
  <autoFilter ref="C21:C134" xr:uid="{9BBDBE2B-F4C4-47A6-9FCA-B7421AA02BAA}">
    <filterColumn colId="0">
      <filters>
        <filter val="J"/>
      </filters>
    </filterColumn>
  </autoFilter>
  <mergeCells count="67">
    <mergeCell ref="F2:V2"/>
    <mergeCell ref="F25:V34"/>
    <mergeCell ref="G4:O4"/>
    <mergeCell ref="K40:L40"/>
    <mergeCell ref="K48:L48"/>
    <mergeCell ref="K130:M130"/>
    <mergeCell ref="K131:N131"/>
    <mergeCell ref="K132:N132"/>
    <mergeCell ref="K124:N124"/>
    <mergeCell ref="F128:F132"/>
    <mergeCell ref="K128:L128"/>
    <mergeCell ref="K123:N123"/>
    <mergeCell ref="K115:N115"/>
    <mergeCell ref="K116:N116"/>
    <mergeCell ref="F120:F124"/>
    <mergeCell ref="K114:M114"/>
    <mergeCell ref="K120:L120"/>
    <mergeCell ref="K122:M122"/>
    <mergeCell ref="K106:M106"/>
    <mergeCell ref="K107:N107"/>
    <mergeCell ref="K108:N108"/>
    <mergeCell ref="F112:F116"/>
    <mergeCell ref="F104:F108"/>
    <mergeCell ref="K112:L112"/>
    <mergeCell ref="K104:L104"/>
    <mergeCell ref="K98:M98"/>
    <mergeCell ref="K99:N99"/>
    <mergeCell ref="K100:N100"/>
    <mergeCell ref="K92:N92"/>
    <mergeCell ref="F96:F100"/>
    <mergeCell ref="K96:L96"/>
    <mergeCell ref="K90:M90"/>
    <mergeCell ref="K91:N91"/>
    <mergeCell ref="K83:N83"/>
    <mergeCell ref="K84:N84"/>
    <mergeCell ref="F88:F92"/>
    <mergeCell ref="K88:L88"/>
    <mergeCell ref="K82:M82"/>
    <mergeCell ref="K74:M74"/>
    <mergeCell ref="K75:N75"/>
    <mergeCell ref="K76:N76"/>
    <mergeCell ref="F80:F84"/>
    <mergeCell ref="F72:F76"/>
    <mergeCell ref="K72:L72"/>
    <mergeCell ref="K80:L80"/>
    <mergeCell ref="K66:M66"/>
    <mergeCell ref="K67:N67"/>
    <mergeCell ref="K68:N68"/>
    <mergeCell ref="K60:N60"/>
    <mergeCell ref="F64:F68"/>
    <mergeCell ref="K64:L64"/>
    <mergeCell ref="K58:M58"/>
    <mergeCell ref="K59:N59"/>
    <mergeCell ref="K51:N51"/>
    <mergeCell ref="K52:N52"/>
    <mergeCell ref="F56:F60"/>
    <mergeCell ref="K56:L56"/>
    <mergeCell ref="B20:C20"/>
    <mergeCell ref="R20:T20"/>
    <mergeCell ref="Q8:V8"/>
    <mergeCell ref="Q9:V9"/>
    <mergeCell ref="K50:M50"/>
    <mergeCell ref="K42:M42"/>
    <mergeCell ref="K43:N43"/>
    <mergeCell ref="K44:N44"/>
    <mergeCell ref="F48:F52"/>
    <mergeCell ref="F40:F44"/>
  </mergeCells>
  <conditionalFormatting sqref="C39">
    <cfRule type="cellIs" dxfId="61" priority="232" operator="equal">
      <formula>"J"</formula>
    </cfRule>
  </conditionalFormatting>
  <conditionalFormatting sqref="C40:C43">
    <cfRule type="cellIs" dxfId="60" priority="231" operator="equal">
      <formula>"J"</formula>
    </cfRule>
  </conditionalFormatting>
  <conditionalFormatting sqref="C44:C45">
    <cfRule type="cellIs" dxfId="59" priority="230" operator="equal">
      <formula>"J"</formula>
    </cfRule>
  </conditionalFormatting>
  <conditionalFormatting sqref="C47">
    <cfRule type="cellIs" dxfId="58" priority="211" operator="equal">
      <formula>"J"</formula>
    </cfRule>
  </conditionalFormatting>
  <conditionalFormatting sqref="C48:C51">
    <cfRule type="cellIs" dxfId="57" priority="210" operator="equal">
      <formula>"J"</formula>
    </cfRule>
  </conditionalFormatting>
  <conditionalFormatting sqref="C52:C53">
    <cfRule type="cellIs" dxfId="56" priority="209" operator="equal">
      <formula>"J"</formula>
    </cfRule>
  </conditionalFormatting>
  <conditionalFormatting sqref="C55">
    <cfRule type="cellIs" dxfId="55" priority="198" operator="equal">
      <formula>"J"</formula>
    </cfRule>
  </conditionalFormatting>
  <conditionalFormatting sqref="C56:C59">
    <cfRule type="cellIs" dxfId="54" priority="197" operator="equal">
      <formula>"J"</formula>
    </cfRule>
  </conditionalFormatting>
  <conditionalFormatting sqref="C60:C61">
    <cfRule type="cellIs" dxfId="53" priority="196" operator="equal">
      <formula>"J"</formula>
    </cfRule>
  </conditionalFormatting>
  <conditionalFormatting sqref="C63">
    <cfRule type="cellIs" dxfId="52" priority="185" operator="equal">
      <formula>"J"</formula>
    </cfRule>
  </conditionalFormatting>
  <conditionalFormatting sqref="C64:C67">
    <cfRule type="cellIs" dxfId="51" priority="184" operator="equal">
      <formula>"J"</formula>
    </cfRule>
  </conditionalFormatting>
  <conditionalFormatting sqref="C68:C69">
    <cfRule type="cellIs" dxfId="50" priority="183" operator="equal">
      <formula>"J"</formula>
    </cfRule>
  </conditionalFormatting>
  <conditionalFormatting sqref="C71">
    <cfRule type="cellIs" dxfId="49" priority="172" operator="equal">
      <formula>"J"</formula>
    </cfRule>
  </conditionalFormatting>
  <conditionalFormatting sqref="C72:C75">
    <cfRule type="cellIs" dxfId="48" priority="171" operator="equal">
      <formula>"J"</formula>
    </cfRule>
  </conditionalFormatting>
  <conditionalFormatting sqref="C76:C77">
    <cfRule type="cellIs" dxfId="47" priority="170" operator="equal">
      <formula>"J"</formula>
    </cfRule>
  </conditionalFormatting>
  <conditionalFormatting sqref="C79">
    <cfRule type="cellIs" dxfId="46" priority="159" operator="equal">
      <formula>"J"</formula>
    </cfRule>
  </conditionalFormatting>
  <conditionalFormatting sqref="C80:C83">
    <cfRule type="cellIs" dxfId="45" priority="158" operator="equal">
      <formula>"J"</formula>
    </cfRule>
  </conditionalFormatting>
  <conditionalFormatting sqref="C84:C85">
    <cfRule type="cellIs" dxfId="44" priority="157" operator="equal">
      <formula>"J"</formula>
    </cfRule>
  </conditionalFormatting>
  <conditionalFormatting sqref="C87">
    <cfRule type="cellIs" dxfId="43" priority="146" operator="equal">
      <formula>"J"</formula>
    </cfRule>
  </conditionalFormatting>
  <conditionalFormatting sqref="C88:C91">
    <cfRule type="cellIs" dxfId="42" priority="145" operator="equal">
      <formula>"J"</formula>
    </cfRule>
  </conditionalFormatting>
  <conditionalFormatting sqref="C92:C93">
    <cfRule type="cellIs" dxfId="41" priority="144" operator="equal">
      <formula>"J"</formula>
    </cfRule>
  </conditionalFormatting>
  <conditionalFormatting sqref="C95">
    <cfRule type="cellIs" dxfId="40" priority="133" operator="equal">
      <formula>"J"</formula>
    </cfRule>
  </conditionalFormatting>
  <conditionalFormatting sqref="C96:C99">
    <cfRule type="cellIs" dxfId="39" priority="132" operator="equal">
      <formula>"J"</formula>
    </cfRule>
  </conditionalFormatting>
  <conditionalFormatting sqref="C100:C101">
    <cfRule type="cellIs" dxfId="38" priority="131" operator="equal">
      <formula>"J"</formula>
    </cfRule>
  </conditionalFormatting>
  <conditionalFormatting sqref="C103">
    <cfRule type="cellIs" dxfId="37" priority="120" operator="equal">
      <formula>"J"</formula>
    </cfRule>
  </conditionalFormatting>
  <conditionalFormatting sqref="C104:C107">
    <cfRule type="cellIs" dxfId="36" priority="119" operator="equal">
      <formula>"J"</formula>
    </cfRule>
  </conditionalFormatting>
  <conditionalFormatting sqref="C108:C109">
    <cfRule type="cellIs" dxfId="35" priority="118" operator="equal">
      <formula>"J"</formula>
    </cfRule>
  </conditionalFormatting>
  <conditionalFormatting sqref="C111">
    <cfRule type="cellIs" dxfId="34" priority="107" operator="equal">
      <formula>"J"</formula>
    </cfRule>
  </conditionalFormatting>
  <conditionalFormatting sqref="C112:C115">
    <cfRule type="cellIs" dxfId="33" priority="106" operator="equal">
      <formula>"J"</formula>
    </cfRule>
  </conditionalFormatting>
  <conditionalFormatting sqref="C116:C117">
    <cfRule type="cellIs" dxfId="32" priority="105" operator="equal">
      <formula>"J"</formula>
    </cfRule>
  </conditionalFormatting>
  <conditionalFormatting sqref="C119">
    <cfRule type="cellIs" dxfId="31" priority="94" operator="equal">
      <formula>"J"</formula>
    </cfRule>
  </conditionalFormatting>
  <conditionalFormatting sqref="C120:C123">
    <cfRule type="cellIs" dxfId="30" priority="93" operator="equal">
      <formula>"J"</formula>
    </cfRule>
  </conditionalFormatting>
  <conditionalFormatting sqref="C124:C125">
    <cfRule type="cellIs" dxfId="29" priority="92" operator="equal">
      <formula>"J"</formula>
    </cfRule>
  </conditionalFormatting>
  <conditionalFormatting sqref="C127">
    <cfRule type="cellIs" dxfId="28" priority="81" operator="equal">
      <formula>"J"</formula>
    </cfRule>
  </conditionalFormatting>
  <conditionalFormatting sqref="C128:C131">
    <cfRule type="cellIs" dxfId="27" priority="80" operator="equal">
      <formula>"J"</formula>
    </cfRule>
  </conditionalFormatting>
  <conditionalFormatting sqref="C132:C133">
    <cfRule type="cellIs" dxfId="26" priority="79" operator="equal">
      <formula>"J"</formula>
    </cfRule>
  </conditionalFormatting>
  <conditionalFormatting sqref="H44 H42:I43 H50:I51 H58:I59 H66:I67 H74:I75 H82:I83 H90:I91 H98:I99 H106:I107 H114:I115 H122:I123 H130:I131">
    <cfRule type="expression" dxfId="25" priority="69">
      <formula>#REF!&gt;0</formula>
    </cfRule>
  </conditionalFormatting>
  <conditionalFormatting sqref="F40">
    <cfRule type="expression" dxfId="24" priority="68">
      <formula>R41&gt;0</formula>
    </cfRule>
  </conditionalFormatting>
  <conditionalFormatting sqref="H52">
    <cfRule type="expression" dxfId="23" priority="55">
      <formula>#REF!&gt;0</formula>
    </cfRule>
  </conditionalFormatting>
  <conditionalFormatting sqref="H60">
    <cfRule type="expression" dxfId="22" priority="53">
      <formula>#REF!&gt;0</formula>
    </cfRule>
  </conditionalFormatting>
  <conditionalFormatting sqref="H68">
    <cfRule type="expression" dxfId="21" priority="51">
      <formula>#REF!&gt;0</formula>
    </cfRule>
  </conditionalFormatting>
  <conditionalFormatting sqref="H76">
    <cfRule type="expression" dxfId="20" priority="49">
      <formula>#REF!&gt;0</formula>
    </cfRule>
  </conditionalFormatting>
  <conditionalFormatting sqref="H84">
    <cfRule type="expression" dxfId="19" priority="47">
      <formula>#REF!&gt;0</formula>
    </cfRule>
  </conditionalFormatting>
  <conditionalFormatting sqref="H92">
    <cfRule type="expression" dxfId="18" priority="45">
      <formula>#REF!&gt;0</formula>
    </cfRule>
  </conditionalFormatting>
  <conditionalFormatting sqref="H100">
    <cfRule type="expression" dxfId="17" priority="43">
      <formula>#REF!&gt;0</formula>
    </cfRule>
  </conditionalFormatting>
  <conditionalFormatting sqref="H108">
    <cfRule type="expression" dxfId="16" priority="41">
      <formula>#REF!&gt;0</formula>
    </cfRule>
  </conditionalFormatting>
  <conditionalFormatting sqref="H116">
    <cfRule type="expression" dxfId="15" priority="39">
      <formula>#REF!&gt;0</formula>
    </cfRule>
  </conditionalFormatting>
  <conditionalFormatting sqref="H124">
    <cfRule type="expression" dxfId="14" priority="37">
      <formula>#REF!&gt;0</formula>
    </cfRule>
  </conditionalFormatting>
  <conditionalFormatting sqref="H132">
    <cfRule type="expression" dxfId="13" priority="35">
      <formula>#REF!&gt;0</formula>
    </cfRule>
  </conditionalFormatting>
  <conditionalFormatting sqref="H41:I41 H49:I49 H57:I57 H65:I65 H73:I73 H81:I81 H89:I89 H97:I97 H105:I105 H113:I113 H121:I121 H129:I129">
    <cfRule type="expression" dxfId="12" priority="323">
      <formula>#REF!&gt;0</formula>
    </cfRule>
  </conditionalFormatting>
  <conditionalFormatting sqref="V4">
    <cfRule type="expression" dxfId="11" priority="23">
      <formula>V4&gt;0</formula>
    </cfRule>
  </conditionalFormatting>
  <conditionalFormatting sqref="F48">
    <cfRule type="expression" dxfId="10" priority="11">
      <formula>R49&gt;0</formula>
    </cfRule>
  </conditionalFormatting>
  <conditionalFormatting sqref="F56">
    <cfRule type="expression" dxfId="9" priority="10">
      <formula>R57&gt;0</formula>
    </cfRule>
  </conditionalFormatting>
  <conditionalFormatting sqref="F64">
    <cfRule type="expression" dxfId="8" priority="9">
      <formula>R65&gt;0</formula>
    </cfRule>
  </conditionalFormatting>
  <conditionalFormatting sqref="F72">
    <cfRule type="expression" dxfId="7" priority="8">
      <formula>R73&gt;0</formula>
    </cfRule>
  </conditionalFormatting>
  <conditionalFormatting sqref="F80">
    <cfRule type="expression" dxfId="6" priority="7">
      <formula>R81&gt;0</formula>
    </cfRule>
  </conditionalFormatting>
  <conditionalFormatting sqref="F88">
    <cfRule type="expression" dxfId="5" priority="6">
      <formula>R89&gt;0</formula>
    </cfRule>
  </conditionalFormatting>
  <conditionalFormatting sqref="F96">
    <cfRule type="expression" dxfId="4" priority="5">
      <formula>R97&gt;0</formula>
    </cfRule>
  </conditionalFormatting>
  <conditionalFormatting sqref="F104">
    <cfRule type="expression" dxfId="3" priority="4">
      <formula>R105&gt;0</formula>
    </cfRule>
  </conditionalFormatting>
  <conditionalFormatting sqref="F112">
    <cfRule type="expression" dxfId="2" priority="3">
      <formula>R113&gt;0</formula>
    </cfRule>
  </conditionalFormatting>
  <conditionalFormatting sqref="F120">
    <cfRule type="expression" dxfId="1" priority="2">
      <formula>R121&gt;0</formula>
    </cfRule>
  </conditionalFormatting>
  <conditionalFormatting sqref="F128">
    <cfRule type="expression" dxfId="0" priority="1">
      <formula>R129&gt;0</formula>
    </cfRule>
  </conditionalFormatting>
  <printOptions horizontalCentered="1"/>
  <pageMargins left="0.39370078740157483" right="0.39370078740157483" top="0.39370078740157483" bottom="0.39370078740157483" header="0.31496062992125984" footer="0.27559055118110237"/>
  <pageSetup paperSize="9" scale="70" orientation="portrait" r:id="rId1"/>
  <headerFooter>
    <oddFooter>&amp;L&amp;"Arial,Standard"&amp;8&amp;F&amp;C&amp;"Arial,Standard"&amp;8Zürcher Schiesssportverband ZHSV / www.ZHSV.ch&amp;R&amp;"Arial,Standard"&amp;8Druckdatum: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D638-12A6-4B6A-B71D-29B51502328F}">
  <sheetPr codeName="Tabelle4">
    <tabColor theme="1"/>
  </sheetPr>
  <dimension ref="A1:F44"/>
  <sheetViews>
    <sheetView topLeftCell="A16" workbookViewId="0">
      <selection activeCell="C50" sqref="C50"/>
    </sheetView>
  </sheetViews>
  <sheetFormatPr baseColWidth="10" defaultRowHeight="12.75" x14ac:dyDescent="0.25"/>
  <cols>
    <col min="1" max="1" width="12.85546875" style="61" customWidth="1"/>
    <col min="2" max="2" width="40.7109375" style="62" customWidth="1"/>
    <col min="3" max="6" width="40.7109375" style="63" customWidth="1"/>
    <col min="7" max="16384" width="11.42578125" style="64"/>
  </cols>
  <sheetData>
    <row r="1" spans="1:6" s="61" customFormat="1" x14ac:dyDescent="0.25">
      <c r="A1" s="73" t="s">
        <v>616</v>
      </c>
      <c r="B1" s="74" t="s">
        <v>564</v>
      </c>
      <c r="C1" s="74" t="s">
        <v>555</v>
      </c>
      <c r="D1" s="75" t="s">
        <v>556</v>
      </c>
      <c r="E1" s="75" t="s">
        <v>556</v>
      </c>
      <c r="F1" s="74" t="s">
        <v>617</v>
      </c>
    </row>
    <row r="2" spans="1:6" s="61" customFormat="1" x14ac:dyDescent="0.25">
      <c r="A2" s="73" t="s">
        <v>558</v>
      </c>
      <c r="B2" s="74">
        <f>Registration!$AC$4</f>
        <v>1</v>
      </c>
      <c r="C2" s="74">
        <v>1</v>
      </c>
      <c r="D2" s="74">
        <v>2</v>
      </c>
      <c r="E2" s="74">
        <v>3</v>
      </c>
      <c r="F2" s="74">
        <v>4</v>
      </c>
    </row>
    <row r="4" spans="1:6" x14ac:dyDescent="0.25">
      <c r="B4" s="72" t="str">
        <f t="shared" ref="B4:B44" si="0">HLOOKUP($B$2,$C$2:$F$520, ROW(B4)-1, FALSE)</f>
        <v>Deutsch</v>
      </c>
      <c r="C4" s="72" t="s">
        <v>555</v>
      </c>
      <c r="D4" s="72"/>
      <c r="E4" s="72"/>
      <c r="F4" s="72" t="s">
        <v>557</v>
      </c>
    </row>
    <row r="5" spans="1:6" x14ac:dyDescent="0.25">
      <c r="B5" s="72" t="str">
        <f t="shared" si="0"/>
        <v>2. Zürcher Neujahrs-Fernwettkampf</v>
      </c>
      <c r="C5" s="72" t="str">
        <f>Definition!T4</f>
        <v>2. Zürcher Neujahrs-Fernwettkampf</v>
      </c>
      <c r="D5" s="72">
        <f>Definition!AE4</f>
        <v>0</v>
      </c>
      <c r="E5" s="72">
        <f>Definition!AP4</f>
        <v>0</v>
      </c>
      <c r="F5" s="72" t="str">
        <f>Definition!BA4</f>
        <v>2nd Zurich New Year Remote Competition</v>
      </c>
    </row>
    <row r="6" spans="1:6" x14ac:dyDescent="0.25">
      <c r="B6" s="72" t="str">
        <f t="shared" si="0"/>
        <v>Anmeldung und Resultatlieferung</v>
      </c>
      <c r="C6" s="72" t="str">
        <f>Definition!T5</f>
        <v>Anmeldung und Resultatlieferung</v>
      </c>
      <c r="D6" s="72">
        <f>Definition!AE5</f>
        <v>0</v>
      </c>
      <c r="E6" s="72">
        <f>Definition!AP5</f>
        <v>0</v>
      </c>
      <c r="F6" s="72" t="str">
        <f>Definition!BA5</f>
        <v>Registration and Resultdelivery</v>
      </c>
    </row>
    <row r="7" spans="1:6" x14ac:dyDescent="0.25">
      <c r="B7" s="72" t="str">
        <f t="shared" si="0"/>
        <v>03. bis 21. Januar 2022</v>
      </c>
      <c r="C7" s="72" t="str">
        <f>Definition!T6</f>
        <v>03. bis 21. Januar 2022</v>
      </c>
      <c r="D7" s="72">
        <f>Definition!AE6</f>
        <v>0</v>
      </c>
      <c r="E7" s="72">
        <f>Definition!AP6</f>
        <v>0</v>
      </c>
      <c r="F7" s="72" t="str">
        <f>Definition!BA6</f>
        <v>January 03 to 21, 2022</v>
      </c>
    </row>
    <row r="8" spans="1:6" x14ac:dyDescent="0.25">
      <c r="B8" s="72" t="str">
        <f t="shared" si="0"/>
        <v>21.01.2022 - 23:59</v>
      </c>
      <c r="C8" s="72" t="str">
        <f>Definition!T8</f>
        <v>21.01.2022 - 23:59</v>
      </c>
      <c r="D8" s="72">
        <f>Definition!AE8</f>
        <v>0</v>
      </c>
      <c r="E8" s="72">
        <f>Definition!AP8</f>
        <v>0</v>
      </c>
      <c r="F8" s="72" t="str">
        <f>Definition!BA8</f>
        <v>01/21/2022 - 23:59</v>
      </c>
    </row>
    <row r="9" spans="1:6" x14ac:dyDescent="0.25">
      <c r="B9" s="72"/>
      <c r="C9" s="72"/>
      <c r="D9" s="72"/>
      <c r="E9" s="72"/>
      <c r="F9" s="72"/>
    </row>
    <row r="10" spans="1:6" x14ac:dyDescent="0.25">
      <c r="B10" s="72"/>
      <c r="C10" s="72"/>
      <c r="D10" s="72"/>
      <c r="E10" s="72"/>
      <c r="F10" s="72"/>
    </row>
    <row r="11" spans="1:6" x14ac:dyDescent="0.25">
      <c r="B11" s="72"/>
      <c r="C11" s="72"/>
      <c r="D11" s="72"/>
      <c r="E11" s="72"/>
      <c r="F11" s="72"/>
    </row>
    <row r="12" spans="1:6" x14ac:dyDescent="0.25">
      <c r="B12" s="72" t="str">
        <f t="shared" si="0"/>
        <v>Anz. Disziplinen</v>
      </c>
      <c r="C12" s="164" t="s">
        <v>660</v>
      </c>
      <c r="D12" s="164"/>
      <c r="E12" s="164"/>
      <c r="F12" s="164" t="s">
        <v>661</v>
      </c>
    </row>
    <row r="13" spans="1:6" x14ac:dyDescent="0.25">
      <c r="B13" s="72" t="str">
        <f t="shared" si="0"/>
        <v>Persönliche Daten</v>
      </c>
      <c r="C13" s="164" t="s">
        <v>657</v>
      </c>
      <c r="D13" s="164"/>
      <c r="E13" s="164"/>
      <c r="F13" s="164" t="s">
        <v>658</v>
      </c>
    </row>
    <row r="14" spans="1:6" x14ac:dyDescent="0.25">
      <c r="B14" s="72" t="str">
        <f t="shared" si="0"/>
        <v>Familien-Name</v>
      </c>
      <c r="C14" s="164" t="s">
        <v>561</v>
      </c>
      <c r="D14" s="165" t="s">
        <v>581</v>
      </c>
      <c r="E14" s="165" t="s">
        <v>581</v>
      </c>
      <c r="F14" s="164" t="s">
        <v>562</v>
      </c>
    </row>
    <row r="15" spans="1:6" x14ac:dyDescent="0.25">
      <c r="B15" s="72" t="str">
        <f t="shared" si="0"/>
        <v>Vorname</v>
      </c>
      <c r="C15" s="164" t="s">
        <v>1</v>
      </c>
      <c r="D15" s="165" t="s">
        <v>581</v>
      </c>
      <c r="E15" s="165" t="s">
        <v>581</v>
      </c>
      <c r="F15" s="164" t="s">
        <v>573</v>
      </c>
    </row>
    <row r="16" spans="1:6" x14ac:dyDescent="0.25">
      <c r="B16" s="72" t="str">
        <f t="shared" si="0"/>
        <v>Wohnort</v>
      </c>
      <c r="C16" s="164" t="s">
        <v>6</v>
      </c>
      <c r="D16" s="165" t="s">
        <v>581</v>
      </c>
      <c r="E16" s="165" t="s">
        <v>581</v>
      </c>
      <c r="F16" s="164" t="s">
        <v>574</v>
      </c>
    </row>
    <row r="17" spans="2:6" x14ac:dyDescent="0.25">
      <c r="B17" s="72" t="str">
        <f t="shared" si="0"/>
        <v>Kanton / Bundesland</v>
      </c>
      <c r="C17" s="164" t="s">
        <v>570</v>
      </c>
      <c r="D17" s="165" t="s">
        <v>581</v>
      </c>
      <c r="E17" s="165" t="s">
        <v>581</v>
      </c>
      <c r="F17" s="164" t="s">
        <v>575</v>
      </c>
    </row>
    <row r="18" spans="2:6" x14ac:dyDescent="0.25">
      <c r="B18" s="72" t="str">
        <f t="shared" si="0"/>
        <v>Land</v>
      </c>
      <c r="C18" s="164" t="s">
        <v>7</v>
      </c>
      <c r="D18" s="165" t="s">
        <v>581</v>
      </c>
      <c r="E18" s="165" t="s">
        <v>581</v>
      </c>
      <c r="F18" s="164" t="s">
        <v>576</v>
      </c>
    </row>
    <row r="19" spans="2:6" x14ac:dyDescent="0.25">
      <c r="B19" s="72" t="str">
        <f t="shared" si="0"/>
        <v>Jahrgang</v>
      </c>
      <c r="C19" s="164" t="s">
        <v>4</v>
      </c>
      <c r="D19" s="165" t="s">
        <v>581</v>
      </c>
      <c r="E19" s="165" t="s">
        <v>581</v>
      </c>
      <c r="F19" s="164" t="s">
        <v>577</v>
      </c>
    </row>
    <row r="20" spans="2:6" x14ac:dyDescent="0.25">
      <c r="B20" s="72" t="str">
        <f t="shared" si="0"/>
        <v>Kategorie</v>
      </c>
      <c r="C20" s="164" t="s">
        <v>592</v>
      </c>
      <c r="D20" s="165"/>
      <c r="E20" s="165"/>
      <c r="F20" s="164" t="s">
        <v>591</v>
      </c>
    </row>
    <row r="21" spans="2:6" x14ac:dyDescent="0.25">
      <c r="B21" s="72" t="str">
        <f t="shared" si="0"/>
        <v>eMail-Adresse</v>
      </c>
      <c r="C21" s="164" t="s">
        <v>571</v>
      </c>
      <c r="D21" s="165" t="s">
        <v>581</v>
      </c>
      <c r="E21" s="165" t="s">
        <v>581</v>
      </c>
      <c r="F21" s="164" t="s">
        <v>578</v>
      </c>
    </row>
    <row r="22" spans="2:6" x14ac:dyDescent="0.25">
      <c r="B22" s="72" t="str">
        <f t="shared" si="0"/>
        <v>Gelbe Felder sind Eingabefelder.</v>
      </c>
      <c r="C22" s="164" t="s">
        <v>676</v>
      </c>
      <c r="D22" s="165"/>
      <c r="E22" s="165"/>
      <c r="F22" s="164" t="s">
        <v>677</v>
      </c>
    </row>
    <row r="23" spans="2:6" ht="38.25" x14ac:dyDescent="0.25">
      <c r="B23" s="72" t="str">
        <f t="shared" si="0"/>
        <v>Eine vorgängige Anmeldung ist NICHT notwendig. Die Anmeldung erfolgt zeitgleich mit der Resultateinlieferung.</v>
      </c>
      <c r="C23" s="164" t="s">
        <v>580</v>
      </c>
      <c r="D23" s="165" t="s">
        <v>581</v>
      </c>
      <c r="E23" s="165" t="s">
        <v>581</v>
      </c>
      <c r="F23" s="164" t="s">
        <v>582</v>
      </c>
    </row>
    <row r="24" spans="2:6" ht="38.25" x14ac:dyDescent="0.25">
      <c r="B24" s="72" t="str">
        <f t="shared" si="0"/>
        <v>Die Resultate müssen (bis spätestens am 21.01.2022 - 23:59) per eMail an den Organisator geschickt werden!</v>
      </c>
      <c r="C24" s="164" t="str">
        <f>"Die Resultate müssen (bis spätestens am " &amp; C8 &amp; ") per eMail an den Organisator geschickt werden!"</f>
        <v>Die Resultate müssen (bis spätestens am 21.01.2022 - 23:59) per eMail an den Organisator geschickt werden!</v>
      </c>
      <c r="D24" s="165" t="s">
        <v>581</v>
      </c>
      <c r="E24" s="165" t="s">
        <v>581</v>
      </c>
      <c r="F24" s="164" t="str">
        <f>"The results must be sent (not later than " &amp; F8 &amp; ") by email to the organizer!"</f>
        <v>The results must be sent (not later than 01/21/2022 - 23:59) by email to the organizer!</v>
      </c>
    </row>
    <row r="25" spans="2:6" x14ac:dyDescent="0.25">
      <c r="B25" s="72" t="str">
        <f t="shared" si="0"/>
        <v>eMail-Adresse des Organisators</v>
      </c>
      <c r="C25" s="164" t="s">
        <v>593</v>
      </c>
      <c r="D25" s="165"/>
      <c r="E25" s="165"/>
      <c r="F25" s="164" t="s">
        <v>594</v>
      </c>
    </row>
    <row r="26" spans="2:6" x14ac:dyDescent="0.25">
      <c r="B26" s="72" t="str">
        <f t="shared" si="0"/>
        <v>Verpflichtende Bedingung</v>
      </c>
      <c r="C26" s="164" t="s">
        <v>583</v>
      </c>
      <c r="D26" s="165" t="s">
        <v>581</v>
      </c>
      <c r="E26" s="165" t="s">
        <v>581</v>
      </c>
      <c r="F26" s="164" t="s">
        <v>584</v>
      </c>
    </row>
    <row r="27" spans="2:6" ht="38.25" x14ac:dyDescent="0.25">
      <c r="B27" s="72" t="str">
        <f t="shared" si="0"/>
        <v>Mit der Anmeldung (und den Resultaten) muss pro Disziplin/Wettkampf ein Resultatfoto (Scatt oder Scheibenbilder) eingereicht werden!</v>
      </c>
      <c r="C27" s="164" t="s">
        <v>595</v>
      </c>
      <c r="D27" s="165" t="s">
        <v>581</v>
      </c>
      <c r="E27" s="165" t="s">
        <v>581</v>
      </c>
      <c r="F27" s="164" t="s">
        <v>596</v>
      </c>
    </row>
    <row r="28" spans="2:6" x14ac:dyDescent="0.25">
      <c r="B28" s="72" t="str">
        <f t="shared" si="0"/>
        <v>Freiwillig - keine Bedingung</v>
      </c>
      <c r="C28" s="164" t="s">
        <v>585</v>
      </c>
      <c r="D28" s="165" t="s">
        <v>581</v>
      </c>
      <c r="E28" s="165" t="s">
        <v>581</v>
      </c>
      <c r="F28" s="164" t="s">
        <v>588</v>
      </c>
    </row>
    <row r="29" spans="2:6" ht="38.25" x14ac:dyDescent="0.25">
      <c r="B29" s="72" t="str">
        <f t="shared" si="0"/>
        <v>Sende uns pro Disziplin/Wettkampf zusammen mit der Resultatmeldung ein Bild von Dir in hoher Auflösung.</v>
      </c>
      <c r="C29" s="164" t="s">
        <v>586</v>
      </c>
      <c r="D29" s="165" t="s">
        <v>581</v>
      </c>
      <c r="E29" s="165" t="s">
        <v>581</v>
      </c>
      <c r="F29" s="164" t="s">
        <v>589</v>
      </c>
    </row>
    <row r="30" spans="2:6" ht="25.5" x14ac:dyDescent="0.25">
      <c r="B30" s="72" t="str">
        <f t="shared" si="0"/>
        <v>Keine Archivbilder - ein aktuelles Wettkampfbild.</v>
      </c>
      <c r="C30" s="164" t="s">
        <v>587</v>
      </c>
      <c r="D30" s="165" t="s">
        <v>581</v>
      </c>
      <c r="E30" s="165" t="s">
        <v>581</v>
      </c>
      <c r="F30" s="164" t="s">
        <v>590</v>
      </c>
    </row>
    <row r="31" spans="2:6" x14ac:dyDescent="0.25">
      <c r="B31" s="72" t="str">
        <f t="shared" si="0"/>
        <v>Teilnahmereglement: siehe Ausschreibung</v>
      </c>
      <c r="C31" s="164" t="s">
        <v>674</v>
      </c>
      <c r="D31" s="165" t="s">
        <v>581</v>
      </c>
      <c r="E31" s="165" t="s">
        <v>581</v>
      </c>
      <c r="F31" s="164" t="s">
        <v>673</v>
      </c>
    </row>
    <row r="32" spans="2:6" x14ac:dyDescent="0.25">
      <c r="B32" s="72" t="str">
        <f t="shared" si="0"/>
        <v>Wichtig</v>
      </c>
      <c r="C32" s="164" t="s">
        <v>625</v>
      </c>
      <c r="D32" s="165"/>
      <c r="E32" s="165"/>
      <c r="F32" s="164" t="s">
        <v>626</v>
      </c>
    </row>
    <row r="33" spans="2:6" x14ac:dyDescent="0.25">
      <c r="B33" s="72" t="str">
        <f t="shared" si="0"/>
        <v>Resultat(e)</v>
      </c>
      <c r="C33" s="164" t="s">
        <v>628</v>
      </c>
      <c r="D33" s="165"/>
      <c r="E33" s="165"/>
      <c r="F33" s="164" t="s">
        <v>627</v>
      </c>
    </row>
    <row r="34" spans="2:6" x14ac:dyDescent="0.25">
      <c r="B34" s="72" t="str">
        <f t="shared" si="0"/>
        <v>Schuss</v>
      </c>
      <c r="C34" s="164" t="s">
        <v>614</v>
      </c>
      <c r="D34" s="165"/>
      <c r="E34" s="165"/>
      <c r="F34" s="164" t="s">
        <v>632</v>
      </c>
    </row>
    <row r="35" spans="2:6" x14ac:dyDescent="0.25">
      <c r="B35" s="72" t="str">
        <f t="shared" si="0"/>
        <v>Schüsse</v>
      </c>
      <c r="C35" s="164" t="s">
        <v>630</v>
      </c>
      <c r="D35" s="165"/>
      <c r="E35" s="165"/>
      <c r="F35" s="164" t="s">
        <v>631</v>
      </c>
    </row>
    <row r="36" spans="2:6" x14ac:dyDescent="0.25">
      <c r="B36" s="72" t="str">
        <f t="shared" si="0"/>
        <v>Zehntelwertung</v>
      </c>
      <c r="C36" s="164" t="s">
        <v>681</v>
      </c>
      <c r="D36" s="165"/>
      <c r="E36" s="165"/>
      <c r="F36" s="164" t="s">
        <v>682</v>
      </c>
    </row>
    <row r="37" spans="2:6" x14ac:dyDescent="0.25">
      <c r="B37" s="72" t="str">
        <f t="shared" si="0"/>
        <v>Ja</v>
      </c>
      <c r="C37" s="164" t="s">
        <v>683</v>
      </c>
      <c r="D37" s="165"/>
      <c r="E37" s="165"/>
      <c r="F37" s="164" t="s">
        <v>684</v>
      </c>
    </row>
    <row r="38" spans="2:6" x14ac:dyDescent="0.25">
      <c r="B38" s="72" t="str">
        <f t="shared" si="0"/>
        <v>Nein</v>
      </c>
      <c r="C38" s="164" t="s">
        <v>685</v>
      </c>
      <c r="D38" s="165"/>
      <c r="E38" s="165"/>
      <c r="F38" s="164" t="s">
        <v>686</v>
      </c>
    </row>
    <row r="39" spans="2:6" x14ac:dyDescent="0.25">
      <c r="B39" s="72" t="str">
        <f t="shared" si="0"/>
        <v>die letzten 3 Schüsse</v>
      </c>
      <c r="C39" s="164" t="s">
        <v>635</v>
      </c>
      <c r="D39" s="165"/>
      <c r="E39" s="165"/>
      <c r="F39" s="164" t="s">
        <v>636</v>
      </c>
    </row>
    <row r="40" spans="2:6" x14ac:dyDescent="0.25">
      <c r="B40" s="72" t="str">
        <f t="shared" si="0"/>
        <v>Schlussresultat</v>
      </c>
      <c r="C40" s="164" t="s">
        <v>633</v>
      </c>
      <c r="D40" s="165"/>
      <c r="E40" s="165"/>
      <c r="F40" s="164" t="s">
        <v>634</v>
      </c>
    </row>
    <row r="41" spans="2:6" x14ac:dyDescent="0.25">
      <c r="B41" s="72" t="str">
        <f t="shared" si="0"/>
        <v>Datum</v>
      </c>
      <c r="C41" s="164" t="s">
        <v>637</v>
      </c>
      <c r="D41" s="165"/>
      <c r="E41" s="165"/>
      <c r="F41" s="164" t="s">
        <v>638</v>
      </c>
    </row>
    <row r="42" spans="2:6" x14ac:dyDescent="0.25">
      <c r="B42" s="72" t="str">
        <f t="shared" si="0"/>
        <v>aus der Liste auswählen</v>
      </c>
      <c r="C42" s="164" t="s">
        <v>568</v>
      </c>
      <c r="D42" s="165" t="s">
        <v>581</v>
      </c>
      <c r="E42" s="165" t="s">
        <v>581</v>
      </c>
      <c r="F42" s="164" t="s">
        <v>569</v>
      </c>
    </row>
    <row r="43" spans="2:6" x14ac:dyDescent="0.25">
      <c r="B43" s="72" t="str">
        <f t="shared" si="0"/>
        <v>Abkürzung</v>
      </c>
      <c r="C43" s="164" t="s">
        <v>572</v>
      </c>
      <c r="D43" s="165" t="s">
        <v>581</v>
      </c>
      <c r="E43" s="165" t="s">
        <v>581</v>
      </c>
      <c r="F43" s="164" t="s">
        <v>579</v>
      </c>
    </row>
    <row r="44" spans="2:6" x14ac:dyDescent="0.25">
      <c r="B44" s="72" t="str">
        <f t="shared" si="0"/>
        <v>Bemerkungen</v>
      </c>
      <c r="C44" s="164" t="s">
        <v>678</v>
      </c>
      <c r="D44" s="165" t="s">
        <v>581</v>
      </c>
      <c r="E44" s="165" t="s">
        <v>581</v>
      </c>
      <c r="F44" s="164" t="s">
        <v>675</v>
      </c>
    </row>
  </sheetData>
  <sheetProtection algorithmName="SHA-512" hashValue="kajVL+T3PQbJYXsi+0WqNkbzUk2phh8yd6cItERt4Jl/TXJK06g1BgCP6S/BziFislUF19xdyavW6zyrPIoI8w==" saltValue="CdgoOI9ylJra2WbQVho+Jg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23E1-6B8D-48CC-BD17-D70A2D015639}">
  <sheetPr codeName="Tabelle5">
    <tabColor theme="1"/>
  </sheetPr>
  <dimension ref="A1:B4"/>
  <sheetViews>
    <sheetView workbookViewId="0">
      <selection activeCell="C50" sqref="C50"/>
    </sheetView>
  </sheetViews>
  <sheetFormatPr baseColWidth="10" defaultRowHeight="12.75" x14ac:dyDescent="0.2"/>
  <cols>
    <col min="1" max="1" width="11.42578125" style="43"/>
    <col min="2" max="2" width="13.7109375" style="42" customWidth="1"/>
    <col min="3" max="16384" width="11.42578125" style="43"/>
  </cols>
  <sheetData>
    <row r="1" spans="1:2" x14ac:dyDescent="0.2">
      <c r="A1" s="46" t="s">
        <v>553</v>
      </c>
      <c r="B1" s="45" t="s">
        <v>554</v>
      </c>
    </row>
    <row r="2" spans="1:2" x14ac:dyDescent="0.2">
      <c r="A2" s="43" t="s">
        <v>555</v>
      </c>
      <c r="B2" s="42">
        <v>1</v>
      </c>
    </row>
    <row r="3" spans="1:2" x14ac:dyDescent="0.2">
      <c r="A3" s="43" t="s">
        <v>557</v>
      </c>
      <c r="B3" s="42">
        <v>4</v>
      </c>
    </row>
    <row r="4" spans="1:2" x14ac:dyDescent="0.2">
      <c r="A4" s="53" t="s">
        <v>556</v>
      </c>
      <c r="B4" s="44">
        <v>0</v>
      </c>
    </row>
  </sheetData>
  <sheetProtection algorithmName="SHA-512" hashValue="mSOR4NVS4RuE9hIRHdjwvYWLPdONhHKNNHBH5qYS0vX69iPkznQf5mgYn5ituYSi26TAFkQQyh8yynGbU/M8xQ==" saltValue="yZ8c7f1bSyZCvHUMrG4KJw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4848-E98F-43AE-9CED-4B061954DC10}">
  <sheetPr codeName="Tabelle6">
    <tabColor theme="1"/>
  </sheetPr>
  <dimension ref="A1:M207"/>
  <sheetViews>
    <sheetView workbookViewId="0">
      <selection activeCell="C50" sqref="C50"/>
    </sheetView>
  </sheetViews>
  <sheetFormatPr baseColWidth="10" defaultRowHeight="12.75" x14ac:dyDescent="0.2"/>
  <cols>
    <col min="1" max="1" width="7.140625" style="43" customWidth="1"/>
    <col min="2" max="2" width="34.42578125" style="43" customWidth="1"/>
    <col min="3" max="3" width="12.85546875" style="42" customWidth="1"/>
    <col min="4" max="4" width="28.85546875" style="43" customWidth="1"/>
    <col min="5" max="10" width="11.42578125" style="43"/>
    <col min="11" max="11" width="13.5703125" style="43" customWidth="1"/>
    <col min="12" max="16384" width="11.42578125" style="43"/>
  </cols>
  <sheetData>
    <row r="1" spans="1:13" x14ac:dyDescent="0.2">
      <c r="A1" s="250" t="s">
        <v>564</v>
      </c>
      <c r="B1" s="251"/>
      <c r="C1" s="251"/>
      <c r="D1" s="252"/>
      <c r="K1" s="43" t="s">
        <v>558</v>
      </c>
      <c r="L1" s="42">
        <f>Registration!$AC$4</f>
        <v>1</v>
      </c>
    </row>
    <row r="2" spans="1:13" x14ac:dyDescent="0.2">
      <c r="A2" s="59" t="s">
        <v>563</v>
      </c>
      <c r="B2" s="46" t="s">
        <v>567</v>
      </c>
      <c r="C2" s="59" t="s">
        <v>432</v>
      </c>
      <c r="D2" s="60" t="s">
        <v>7</v>
      </c>
      <c r="K2" s="43" t="s">
        <v>565</v>
      </c>
      <c r="L2" s="42" t="str">
        <f>IF(L1&lt;10, "Land_0" &amp; L1, "Land_" &amp; L1)</f>
        <v>Land_01</v>
      </c>
    </row>
    <row r="3" spans="1:13" x14ac:dyDescent="0.2">
      <c r="A3" s="42">
        <v>1</v>
      </c>
      <c r="B3" s="43" t="str">
        <f ca="1">D3 &amp; " - " &amp; C3</f>
        <v>Afghanistan - AFG</v>
      </c>
      <c r="C3" s="42" t="str" cm="1">
        <f t="array" aca="1" ref="C3" ca="1">INDIRECT(M3)</f>
        <v>AFG</v>
      </c>
      <c r="D3" s="43" t="str" cm="1">
        <f t="array" aca="1" ref="D3" ca="1">INDIRECT(L3)</f>
        <v>Afghanistan</v>
      </c>
      <c r="K3" s="43" t="s">
        <v>566</v>
      </c>
      <c r="L3" s="43" t="str">
        <f>L$2 &amp; "!B" &amp; ROW(L3)</f>
        <v>Land_01!B3</v>
      </c>
      <c r="M3" s="43" t="str">
        <f>L$2 &amp; "!C" &amp; ROW(L3)</f>
        <v>Land_01!C3</v>
      </c>
    </row>
    <row r="4" spans="1:13" x14ac:dyDescent="0.2">
      <c r="A4" s="42">
        <f>A3+1</f>
        <v>2</v>
      </c>
      <c r="B4" s="43" t="str">
        <f t="shared" ref="B4:B67" ca="1" si="0">D4 &amp; " - " &amp; C4</f>
        <v>Ägypten - EGY</v>
      </c>
      <c r="C4" s="42" t="str" cm="1">
        <f t="array" aca="1" ref="C4" ca="1">INDIRECT(M4)</f>
        <v>EGY</v>
      </c>
      <c r="D4" s="43" t="str" cm="1">
        <f t="array" aca="1" ref="D4" ca="1">INDIRECT(L4)</f>
        <v>Ägypten</v>
      </c>
      <c r="L4" s="43" t="str">
        <f>L$2 &amp; "!B" &amp; ROW(L4)</f>
        <v>Land_01!B4</v>
      </c>
      <c r="M4" s="43" t="str">
        <f>L$2 &amp; "!C" &amp; ROW(L4)</f>
        <v>Land_01!C4</v>
      </c>
    </row>
    <row r="5" spans="1:13" x14ac:dyDescent="0.2">
      <c r="A5" s="42">
        <f t="shared" ref="A5:A68" si="1">A4+1</f>
        <v>3</v>
      </c>
      <c r="B5" s="43" t="str">
        <f t="shared" ca="1" si="0"/>
        <v>Albanien - ALB</v>
      </c>
      <c r="C5" s="42" t="str" cm="1">
        <f t="array" aca="1" ref="C5" ca="1">INDIRECT(M5)</f>
        <v>ALB</v>
      </c>
      <c r="D5" s="43" t="str" cm="1">
        <f t="array" aca="1" ref="D5" ca="1">INDIRECT(L5)</f>
        <v>Albanien</v>
      </c>
      <c r="L5" s="43" t="str">
        <f>L$2 &amp; "!B" &amp; ROW(L5)</f>
        <v>Land_01!B5</v>
      </c>
      <c r="M5" s="43" t="str">
        <f>L$2 &amp; "!C" &amp; ROW(L5)</f>
        <v>Land_01!C5</v>
      </c>
    </row>
    <row r="6" spans="1:13" x14ac:dyDescent="0.2">
      <c r="A6" s="42">
        <f t="shared" si="1"/>
        <v>4</v>
      </c>
      <c r="B6" s="43" t="str">
        <f t="shared" ca="1" si="0"/>
        <v>Algerien - ALG</v>
      </c>
      <c r="C6" s="42" t="str" cm="1">
        <f t="array" aca="1" ref="C6" ca="1">INDIRECT(M6)</f>
        <v>ALG</v>
      </c>
      <c r="D6" s="43" t="str" cm="1">
        <f t="array" aca="1" ref="D6" ca="1">INDIRECT(L6)</f>
        <v>Algerien</v>
      </c>
      <c r="L6" s="43" t="str">
        <f t="shared" ref="L6:L69" si="2">L$2 &amp; "!B" &amp; ROW(L6)</f>
        <v>Land_01!B6</v>
      </c>
      <c r="M6" s="43" t="str">
        <f t="shared" ref="M6:M69" si="3">L$2 &amp; "!C" &amp; ROW(L6)</f>
        <v>Land_01!C6</v>
      </c>
    </row>
    <row r="7" spans="1:13" x14ac:dyDescent="0.2">
      <c r="A7" s="42">
        <f t="shared" si="1"/>
        <v>5</v>
      </c>
      <c r="B7" s="43" t="str">
        <f t="shared" ca="1" si="0"/>
        <v>Amerikanisch Samoa - ASA</v>
      </c>
      <c r="C7" s="42" t="str" cm="1">
        <f t="array" aca="1" ref="C7" ca="1">INDIRECT(M7)</f>
        <v>ASA</v>
      </c>
      <c r="D7" s="43" t="str" cm="1">
        <f t="array" aca="1" ref="D7" ca="1">INDIRECT(L7)</f>
        <v>Amerikanisch Samoa</v>
      </c>
      <c r="L7" s="43" t="str">
        <f t="shared" si="2"/>
        <v>Land_01!B7</v>
      </c>
      <c r="M7" s="43" t="str">
        <f t="shared" si="3"/>
        <v>Land_01!C7</v>
      </c>
    </row>
    <row r="8" spans="1:13" x14ac:dyDescent="0.2">
      <c r="A8" s="42">
        <f t="shared" si="1"/>
        <v>6</v>
      </c>
      <c r="B8" s="43" t="str">
        <f t="shared" ca="1" si="0"/>
        <v>Andorra - AND</v>
      </c>
      <c r="C8" s="42" t="str" cm="1">
        <f t="array" aca="1" ref="C8" ca="1">INDIRECT(M8)</f>
        <v>AND</v>
      </c>
      <c r="D8" s="43" t="str" cm="1">
        <f t="array" aca="1" ref="D8" ca="1">INDIRECT(L8)</f>
        <v>Andorra</v>
      </c>
      <c r="L8" s="43" t="str">
        <f t="shared" si="2"/>
        <v>Land_01!B8</v>
      </c>
      <c r="M8" s="43" t="str">
        <f t="shared" si="3"/>
        <v>Land_01!C8</v>
      </c>
    </row>
    <row r="9" spans="1:13" x14ac:dyDescent="0.2">
      <c r="A9" s="42">
        <f t="shared" si="1"/>
        <v>7</v>
      </c>
      <c r="B9" s="43" t="str">
        <f t="shared" ca="1" si="0"/>
        <v>Angola - ANG</v>
      </c>
      <c r="C9" s="42" t="str" cm="1">
        <f t="array" aca="1" ref="C9" ca="1">INDIRECT(M9)</f>
        <v>ANG</v>
      </c>
      <c r="D9" s="43" t="str" cm="1">
        <f t="array" aca="1" ref="D9" ca="1">INDIRECT(L9)</f>
        <v>Angola</v>
      </c>
      <c r="L9" s="43" t="str">
        <f t="shared" si="2"/>
        <v>Land_01!B9</v>
      </c>
      <c r="M9" s="43" t="str">
        <f t="shared" si="3"/>
        <v>Land_01!C9</v>
      </c>
    </row>
    <row r="10" spans="1:13" x14ac:dyDescent="0.2">
      <c r="A10" s="42">
        <f t="shared" si="1"/>
        <v>8</v>
      </c>
      <c r="B10" s="43" t="str">
        <f t="shared" ca="1" si="0"/>
        <v>Antigua und Barbuda - ANT</v>
      </c>
      <c r="C10" s="42" t="str" cm="1">
        <f t="array" aca="1" ref="C10" ca="1">INDIRECT(M10)</f>
        <v>ANT</v>
      </c>
      <c r="D10" s="43" t="str" cm="1">
        <f t="array" aca="1" ref="D10" ca="1">INDIRECT(L10)</f>
        <v>Antigua und Barbuda</v>
      </c>
      <c r="L10" s="43" t="str">
        <f t="shared" si="2"/>
        <v>Land_01!B10</v>
      </c>
      <c r="M10" s="43" t="str">
        <f t="shared" si="3"/>
        <v>Land_01!C10</v>
      </c>
    </row>
    <row r="11" spans="1:13" x14ac:dyDescent="0.2">
      <c r="A11" s="42">
        <f t="shared" si="1"/>
        <v>9</v>
      </c>
      <c r="B11" s="43" t="str">
        <f t="shared" ca="1" si="0"/>
        <v>Äquatorialguinea - GEQ</v>
      </c>
      <c r="C11" s="42" t="str" cm="1">
        <f t="array" aca="1" ref="C11" ca="1">INDIRECT(M11)</f>
        <v>GEQ</v>
      </c>
      <c r="D11" s="43" t="str" cm="1">
        <f t="array" aca="1" ref="D11" ca="1">INDIRECT(L11)</f>
        <v>Äquatorialguinea</v>
      </c>
      <c r="L11" s="43" t="str">
        <f t="shared" si="2"/>
        <v>Land_01!B11</v>
      </c>
      <c r="M11" s="43" t="str">
        <f t="shared" si="3"/>
        <v>Land_01!C11</v>
      </c>
    </row>
    <row r="12" spans="1:13" x14ac:dyDescent="0.2">
      <c r="A12" s="42">
        <f t="shared" si="1"/>
        <v>10</v>
      </c>
      <c r="B12" s="43" t="str">
        <f t="shared" ca="1" si="0"/>
        <v>Argentinien - ARG</v>
      </c>
      <c r="C12" s="42" t="str" cm="1">
        <f t="array" aca="1" ref="C12" ca="1">INDIRECT(M12)</f>
        <v>ARG</v>
      </c>
      <c r="D12" s="43" t="str" cm="1">
        <f t="array" aca="1" ref="D12" ca="1">INDIRECT(L12)</f>
        <v>Argentinien</v>
      </c>
      <c r="L12" s="43" t="str">
        <f t="shared" si="2"/>
        <v>Land_01!B12</v>
      </c>
      <c r="M12" s="43" t="str">
        <f t="shared" si="3"/>
        <v>Land_01!C12</v>
      </c>
    </row>
    <row r="13" spans="1:13" x14ac:dyDescent="0.2">
      <c r="A13" s="42">
        <f t="shared" si="1"/>
        <v>11</v>
      </c>
      <c r="B13" s="43" t="str">
        <f t="shared" ca="1" si="0"/>
        <v>Armenien - ARM</v>
      </c>
      <c r="C13" s="42" t="str" cm="1">
        <f t="array" aca="1" ref="C13" ca="1">INDIRECT(M13)</f>
        <v>ARM</v>
      </c>
      <c r="D13" s="43" t="str" cm="1">
        <f t="array" aca="1" ref="D13" ca="1">INDIRECT(L13)</f>
        <v>Armenien</v>
      </c>
      <c r="L13" s="43" t="str">
        <f t="shared" si="2"/>
        <v>Land_01!B13</v>
      </c>
      <c r="M13" s="43" t="str">
        <f t="shared" si="3"/>
        <v>Land_01!C13</v>
      </c>
    </row>
    <row r="14" spans="1:13" x14ac:dyDescent="0.2">
      <c r="A14" s="42">
        <f t="shared" si="1"/>
        <v>12</v>
      </c>
      <c r="B14" s="43" t="str">
        <f t="shared" ca="1" si="0"/>
        <v>Aruba - ARU</v>
      </c>
      <c r="C14" s="42" t="str" cm="1">
        <f t="array" aca="1" ref="C14" ca="1">INDIRECT(M14)</f>
        <v>ARU</v>
      </c>
      <c r="D14" s="43" t="str" cm="1">
        <f t="array" aca="1" ref="D14" ca="1">INDIRECT(L14)</f>
        <v>Aruba</v>
      </c>
      <c r="L14" s="43" t="str">
        <f t="shared" si="2"/>
        <v>Land_01!B14</v>
      </c>
      <c r="M14" s="43" t="str">
        <f t="shared" si="3"/>
        <v>Land_01!C14</v>
      </c>
    </row>
    <row r="15" spans="1:13" x14ac:dyDescent="0.2">
      <c r="A15" s="42">
        <f t="shared" si="1"/>
        <v>13</v>
      </c>
      <c r="B15" s="43" t="str">
        <f t="shared" ca="1" si="0"/>
        <v>Aserbaidschan - AZE</v>
      </c>
      <c r="C15" s="42" t="str" cm="1">
        <f t="array" aca="1" ref="C15" ca="1">INDIRECT(M15)</f>
        <v>AZE</v>
      </c>
      <c r="D15" s="43" t="str" cm="1">
        <f t="array" aca="1" ref="D15" ca="1">INDIRECT(L15)</f>
        <v>Aserbaidschan</v>
      </c>
      <c r="L15" s="43" t="str">
        <f t="shared" si="2"/>
        <v>Land_01!B15</v>
      </c>
      <c r="M15" s="43" t="str">
        <f t="shared" si="3"/>
        <v>Land_01!C15</v>
      </c>
    </row>
    <row r="16" spans="1:13" x14ac:dyDescent="0.2">
      <c r="A16" s="42">
        <f t="shared" si="1"/>
        <v>14</v>
      </c>
      <c r="B16" s="43" t="str">
        <f t="shared" ca="1" si="0"/>
        <v>Äthiopien - ETH</v>
      </c>
      <c r="C16" s="42" t="str" cm="1">
        <f t="array" aca="1" ref="C16" ca="1">INDIRECT(M16)</f>
        <v>ETH</v>
      </c>
      <c r="D16" s="43" t="str" cm="1">
        <f t="array" aca="1" ref="D16" ca="1">INDIRECT(L16)</f>
        <v>Äthiopien</v>
      </c>
      <c r="L16" s="43" t="str">
        <f t="shared" si="2"/>
        <v>Land_01!B16</v>
      </c>
      <c r="M16" s="43" t="str">
        <f t="shared" si="3"/>
        <v>Land_01!C16</v>
      </c>
    </row>
    <row r="17" spans="1:13" x14ac:dyDescent="0.2">
      <c r="A17" s="42">
        <f t="shared" si="1"/>
        <v>15</v>
      </c>
      <c r="B17" s="43" t="str">
        <f t="shared" ca="1" si="0"/>
        <v>Australien - AUS</v>
      </c>
      <c r="C17" s="42" t="str" cm="1">
        <f t="array" aca="1" ref="C17" ca="1">INDIRECT(M17)</f>
        <v>AUS</v>
      </c>
      <c r="D17" s="43" t="str" cm="1">
        <f t="array" aca="1" ref="D17" ca="1">INDIRECT(L17)</f>
        <v>Australien</v>
      </c>
      <c r="L17" s="43" t="str">
        <f t="shared" si="2"/>
        <v>Land_01!B17</v>
      </c>
      <c r="M17" s="43" t="str">
        <f t="shared" si="3"/>
        <v>Land_01!C17</v>
      </c>
    </row>
    <row r="18" spans="1:13" x14ac:dyDescent="0.2">
      <c r="A18" s="42">
        <f t="shared" si="1"/>
        <v>16</v>
      </c>
      <c r="B18" s="43" t="str">
        <f t="shared" ca="1" si="0"/>
        <v>Bahamas - BAH</v>
      </c>
      <c r="C18" s="42" t="str" cm="1">
        <f t="array" aca="1" ref="C18" ca="1">INDIRECT(M18)</f>
        <v>BAH</v>
      </c>
      <c r="D18" s="43" t="str" cm="1">
        <f t="array" aca="1" ref="D18" ca="1">INDIRECT(L18)</f>
        <v>Bahamas</v>
      </c>
      <c r="L18" s="43" t="str">
        <f t="shared" si="2"/>
        <v>Land_01!B18</v>
      </c>
      <c r="M18" s="43" t="str">
        <f t="shared" si="3"/>
        <v>Land_01!C18</v>
      </c>
    </row>
    <row r="19" spans="1:13" x14ac:dyDescent="0.2">
      <c r="A19" s="42">
        <f t="shared" si="1"/>
        <v>17</v>
      </c>
      <c r="B19" s="43" t="str">
        <f t="shared" ca="1" si="0"/>
        <v>Bahrain - BRN</v>
      </c>
      <c r="C19" s="42" t="str" cm="1">
        <f t="array" aca="1" ref="C19" ca="1">INDIRECT(M19)</f>
        <v>BRN</v>
      </c>
      <c r="D19" s="43" t="str" cm="1">
        <f t="array" aca="1" ref="D19" ca="1">INDIRECT(L19)</f>
        <v>Bahrain</v>
      </c>
      <c r="L19" s="43" t="str">
        <f t="shared" si="2"/>
        <v>Land_01!B19</v>
      </c>
      <c r="M19" s="43" t="str">
        <f t="shared" si="3"/>
        <v>Land_01!C19</v>
      </c>
    </row>
    <row r="20" spans="1:13" x14ac:dyDescent="0.2">
      <c r="A20" s="42">
        <f t="shared" si="1"/>
        <v>18</v>
      </c>
      <c r="B20" s="43" t="str">
        <f t="shared" ca="1" si="0"/>
        <v>Bangladesch - BAN</v>
      </c>
      <c r="C20" s="42" t="str" cm="1">
        <f t="array" aca="1" ref="C20" ca="1">INDIRECT(M20)</f>
        <v>BAN</v>
      </c>
      <c r="D20" s="43" t="str" cm="1">
        <f t="array" aca="1" ref="D20" ca="1">INDIRECT(L20)</f>
        <v>Bangladesch</v>
      </c>
      <c r="L20" s="43" t="str">
        <f t="shared" si="2"/>
        <v>Land_01!B20</v>
      </c>
      <c r="M20" s="43" t="str">
        <f t="shared" si="3"/>
        <v>Land_01!C20</v>
      </c>
    </row>
    <row r="21" spans="1:13" x14ac:dyDescent="0.2">
      <c r="A21" s="42">
        <f t="shared" si="1"/>
        <v>19</v>
      </c>
      <c r="B21" s="43" t="str">
        <f t="shared" ca="1" si="0"/>
        <v>Barbados - BAR</v>
      </c>
      <c r="C21" s="42" t="str" cm="1">
        <f t="array" aca="1" ref="C21" ca="1">INDIRECT(M21)</f>
        <v>BAR</v>
      </c>
      <c r="D21" s="43" t="str" cm="1">
        <f t="array" aca="1" ref="D21" ca="1">INDIRECT(L21)</f>
        <v>Barbados</v>
      </c>
      <c r="L21" s="43" t="str">
        <f t="shared" si="2"/>
        <v>Land_01!B21</v>
      </c>
      <c r="M21" s="43" t="str">
        <f t="shared" si="3"/>
        <v>Land_01!C21</v>
      </c>
    </row>
    <row r="22" spans="1:13" x14ac:dyDescent="0.2">
      <c r="A22" s="42">
        <f t="shared" si="1"/>
        <v>20</v>
      </c>
      <c r="B22" s="43" t="str">
        <f t="shared" ca="1" si="0"/>
        <v>Belarus - BLR</v>
      </c>
      <c r="C22" s="42" t="str" cm="1">
        <f t="array" aca="1" ref="C22" ca="1">INDIRECT(M22)</f>
        <v>BLR</v>
      </c>
      <c r="D22" s="43" t="str" cm="1">
        <f t="array" aca="1" ref="D22" ca="1">INDIRECT(L22)</f>
        <v>Belarus</v>
      </c>
      <c r="L22" s="43" t="str">
        <f t="shared" si="2"/>
        <v>Land_01!B22</v>
      </c>
      <c r="M22" s="43" t="str">
        <f t="shared" si="3"/>
        <v>Land_01!C22</v>
      </c>
    </row>
    <row r="23" spans="1:13" x14ac:dyDescent="0.2">
      <c r="A23" s="42">
        <f t="shared" si="1"/>
        <v>21</v>
      </c>
      <c r="B23" s="43" t="str">
        <f t="shared" ca="1" si="0"/>
        <v>Belgien - BEL</v>
      </c>
      <c r="C23" s="42" t="str" cm="1">
        <f t="array" aca="1" ref="C23" ca="1">INDIRECT(M23)</f>
        <v>BEL</v>
      </c>
      <c r="D23" s="43" t="str" cm="1">
        <f t="array" aca="1" ref="D23" ca="1">INDIRECT(L23)</f>
        <v>Belgien</v>
      </c>
      <c r="L23" s="43" t="str">
        <f t="shared" si="2"/>
        <v>Land_01!B23</v>
      </c>
      <c r="M23" s="43" t="str">
        <f t="shared" si="3"/>
        <v>Land_01!C23</v>
      </c>
    </row>
    <row r="24" spans="1:13" x14ac:dyDescent="0.2">
      <c r="A24" s="42">
        <f t="shared" si="1"/>
        <v>22</v>
      </c>
      <c r="B24" s="43" t="str">
        <f t="shared" ca="1" si="0"/>
        <v>Belize - BIZ</v>
      </c>
      <c r="C24" s="42" t="str" cm="1">
        <f t="array" aca="1" ref="C24" ca="1">INDIRECT(M24)</f>
        <v>BIZ</v>
      </c>
      <c r="D24" s="43" t="str" cm="1">
        <f t="array" aca="1" ref="D24" ca="1">INDIRECT(L24)</f>
        <v>Belize</v>
      </c>
      <c r="L24" s="43" t="str">
        <f t="shared" si="2"/>
        <v>Land_01!B24</v>
      </c>
      <c r="M24" s="43" t="str">
        <f t="shared" si="3"/>
        <v>Land_01!C24</v>
      </c>
    </row>
    <row r="25" spans="1:13" x14ac:dyDescent="0.2">
      <c r="A25" s="42">
        <f t="shared" si="1"/>
        <v>23</v>
      </c>
      <c r="B25" s="43" t="str">
        <f t="shared" ca="1" si="0"/>
        <v>Benin - BEN</v>
      </c>
      <c r="C25" s="42" t="str" cm="1">
        <f t="array" aca="1" ref="C25" ca="1">INDIRECT(M25)</f>
        <v>BEN</v>
      </c>
      <c r="D25" s="43" t="str" cm="1">
        <f t="array" aca="1" ref="D25" ca="1">INDIRECT(L25)</f>
        <v>Benin</v>
      </c>
      <c r="L25" s="43" t="str">
        <f t="shared" si="2"/>
        <v>Land_01!B25</v>
      </c>
      <c r="M25" s="43" t="str">
        <f t="shared" si="3"/>
        <v>Land_01!C25</v>
      </c>
    </row>
    <row r="26" spans="1:13" x14ac:dyDescent="0.2">
      <c r="A26" s="42">
        <f t="shared" si="1"/>
        <v>24</v>
      </c>
      <c r="B26" s="43" t="str">
        <f t="shared" ca="1" si="0"/>
        <v>Bermuda - BER</v>
      </c>
      <c r="C26" s="42" t="str" cm="1">
        <f t="array" aca="1" ref="C26" ca="1">INDIRECT(M26)</f>
        <v>BER</v>
      </c>
      <c r="D26" s="43" t="str" cm="1">
        <f t="array" aca="1" ref="D26" ca="1">INDIRECT(L26)</f>
        <v>Bermuda</v>
      </c>
      <c r="L26" s="43" t="str">
        <f t="shared" si="2"/>
        <v>Land_01!B26</v>
      </c>
      <c r="M26" s="43" t="str">
        <f t="shared" si="3"/>
        <v>Land_01!C26</v>
      </c>
    </row>
    <row r="27" spans="1:13" x14ac:dyDescent="0.2">
      <c r="A27" s="42">
        <f t="shared" si="1"/>
        <v>25</v>
      </c>
      <c r="B27" s="43" t="str">
        <f t="shared" ca="1" si="0"/>
        <v>Bhutan - BHU</v>
      </c>
      <c r="C27" s="42" t="str" cm="1">
        <f t="array" aca="1" ref="C27" ca="1">INDIRECT(M27)</f>
        <v>BHU</v>
      </c>
      <c r="D27" s="43" t="str" cm="1">
        <f t="array" aca="1" ref="D27" ca="1">INDIRECT(L27)</f>
        <v>Bhutan</v>
      </c>
      <c r="L27" s="43" t="str">
        <f t="shared" si="2"/>
        <v>Land_01!B27</v>
      </c>
      <c r="M27" s="43" t="str">
        <f t="shared" si="3"/>
        <v>Land_01!C27</v>
      </c>
    </row>
    <row r="28" spans="1:13" x14ac:dyDescent="0.2">
      <c r="A28" s="42">
        <f t="shared" si="1"/>
        <v>26</v>
      </c>
      <c r="B28" s="43" t="str">
        <f t="shared" ca="1" si="0"/>
        <v>Bolivien - BOL</v>
      </c>
      <c r="C28" s="42" t="str" cm="1">
        <f t="array" aca="1" ref="C28" ca="1">INDIRECT(M28)</f>
        <v>BOL</v>
      </c>
      <c r="D28" s="43" t="str" cm="1">
        <f t="array" aca="1" ref="D28" ca="1">INDIRECT(L28)</f>
        <v>Bolivien</v>
      </c>
      <c r="L28" s="43" t="str">
        <f t="shared" si="2"/>
        <v>Land_01!B28</v>
      </c>
      <c r="M28" s="43" t="str">
        <f t="shared" si="3"/>
        <v>Land_01!C28</v>
      </c>
    </row>
    <row r="29" spans="1:13" x14ac:dyDescent="0.2">
      <c r="A29" s="42">
        <f t="shared" si="1"/>
        <v>27</v>
      </c>
      <c r="B29" s="43" t="str">
        <f t="shared" ca="1" si="0"/>
        <v>Bosnien und Herzegowina - BIH</v>
      </c>
      <c r="C29" s="42" t="str" cm="1">
        <f t="array" aca="1" ref="C29" ca="1">INDIRECT(M29)</f>
        <v>BIH</v>
      </c>
      <c r="D29" s="43" t="str" cm="1">
        <f t="array" aca="1" ref="D29" ca="1">INDIRECT(L29)</f>
        <v>Bosnien und Herzegowina</v>
      </c>
      <c r="L29" s="43" t="str">
        <f t="shared" si="2"/>
        <v>Land_01!B29</v>
      </c>
      <c r="M29" s="43" t="str">
        <f t="shared" si="3"/>
        <v>Land_01!C29</v>
      </c>
    </row>
    <row r="30" spans="1:13" x14ac:dyDescent="0.2">
      <c r="A30" s="42">
        <f t="shared" si="1"/>
        <v>28</v>
      </c>
      <c r="B30" s="43" t="str">
        <f t="shared" ca="1" si="0"/>
        <v>Botswana - BOT</v>
      </c>
      <c r="C30" s="42" t="str" cm="1">
        <f t="array" aca="1" ref="C30" ca="1">INDIRECT(M30)</f>
        <v>BOT</v>
      </c>
      <c r="D30" s="43" t="str" cm="1">
        <f t="array" aca="1" ref="D30" ca="1">INDIRECT(L30)</f>
        <v>Botswana</v>
      </c>
      <c r="L30" s="43" t="str">
        <f t="shared" si="2"/>
        <v>Land_01!B30</v>
      </c>
      <c r="M30" s="43" t="str">
        <f t="shared" si="3"/>
        <v>Land_01!C30</v>
      </c>
    </row>
    <row r="31" spans="1:13" x14ac:dyDescent="0.2">
      <c r="A31" s="42">
        <f t="shared" si="1"/>
        <v>29</v>
      </c>
      <c r="B31" s="43" t="str">
        <f t="shared" ca="1" si="0"/>
        <v>Brasilien - BRA</v>
      </c>
      <c r="C31" s="42" t="str" cm="1">
        <f t="array" aca="1" ref="C31" ca="1">INDIRECT(M31)</f>
        <v>BRA</v>
      </c>
      <c r="D31" s="43" t="str" cm="1">
        <f t="array" aca="1" ref="D31" ca="1">INDIRECT(L31)</f>
        <v>Brasilien</v>
      </c>
      <c r="L31" s="43" t="str">
        <f t="shared" si="2"/>
        <v>Land_01!B31</v>
      </c>
      <c r="M31" s="43" t="str">
        <f t="shared" si="3"/>
        <v>Land_01!C31</v>
      </c>
    </row>
    <row r="32" spans="1:13" x14ac:dyDescent="0.2">
      <c r="A32" s="42">
        <f t="shared" si="1"/>
        <v>30</v>
      </c>
      <c r="B32" s="43" t="str">
        <f t="shared" ca="1" si="0"/>
        <v>Brunei - BRU</v>
      </c>
      <c r="C32" s="42" t="str" cm="1">
        <f t="array" aca="1" ref="C32" ca="1">INDIRECT(M32)</f>
        <v>BRU</v>
      </c>
      <c r="D32" s="43" t="str" cm="1">
        <f t="array" aca="1" ref="D32" ca="1">INDIRECT(L32)</f>
        <v>Brunei</v>
      </c>
      <c r="L32" s="43" t="str">
        <f t="shared" si="2"/>
        <v>Land_01!B32</v>
      </c>
      <c r="M32" s="43" t="str">
        <f t="shared" si="3"/>
        <v>Land_01!C32</v>
      </c>
    </row>
    <row r="33" spans="1:13" x14ac:dyDescent="0.2">
      <c r="A33" s="42">
        <f t="shared" si="1"/>
        <v>31</v>
      </c>
      <c r="B33" s="43" t="str">
        <f t="shared" ca="1" si="0"/>
        <v>Bulgarien - BUL</v>
      </c>
      <c r="C33" s="42" t="str" cm="1">
        <f t="array" aca="1" ref="C33" ca="1">INDIRECT(M33)</f>
        <v>BUL</v>
      </c>
      <c r="D33" s="43" t="str" cm="1">
        <f t="array" aca="1" ref="D33" ca="1">INDIRECT(L33)</f>
        <v>Bulgarien</v>
      </c>
      <c r="L33" s="43" t="str">
        <f t="shared" si="2"/>
        <v>Land_01!B33</v>
      </c>
      <c r="M33" s="43" t="str">
        <f t="shared" si="3"/>
        <v>Land_01!C33</v>
      </c>
    </row>
    <row r="34" spans="1:13" x14ac:dyDescent="0.2">
      <c r="A34" s="42">
        <f t="shared" si="1"/>
        <v>32</v>
      </c>
      <c r="B34" s="43" t="str">
        <f t="shared" ca="1" si="0"/>
        <v>Burkina Faso - BUR</v>
      </c>
      <c r="C34" s="42" t="str" cm="1">
        <f t="array" aca="1" ref="C34" ca="1">INDIRECT(M34)</f>
        <v>BUR</v>
      </c>
      <c r="D34" s="43" t="str" cm="1">
        <f t="array" aca="1" ref="D34" ca="1">INDIRECT(L34)</f>
        <v>Burkina Faso</v>
      </c>
      <c r="L34" s="43" t="str">
        <f t="shared" si="2"/>
        <v>Land_01!B34</v>
      </c>
      <c r="M34" s="43" t="str">
        <f t="shared" si="3"/>
        <v>Land_01!C34</v>
      </c>
    </row>
    <row r="35" spans="1:13" x14ac:dyDescent="0.2">
      <c r="A35" s="42">
        <f t="shared" si="1"/>
        <v>33</v>
      </c>
      <c r="B35" s="43" t="str">
        <f t="shared" ca="1" si="0"/>
        <v>Burundi - BDI</v>
      </c>
      <c r="C35" s="42" t="str" cm="1">
        <f t="array" aca="1" ref="C35" ca="1">INDIRECT(M35)</f>
        <v>BDI</v>
      </c>
      <c r="D35" s="43" t="str" cm="1">
        <f t="array" aca="1" ref="D35" ca="1">INDIRECT(L35)</f>
        <v>Burundi</v>
      </c>
      <c r="L35" s="43" t="str">
        <f t="shared" si="2"/>
        <v>Land_01!B35</v>
      </c>
      <c r="M35" s="43" t="str">
        <f t="shared" si="3"/>
        <v>Land_01!C35</v>
      </c>
    </row>
    <row r="36" spans="1:13" x14ac:dyDescent="0.2">
      <c r="A36" s="42">
        <f t="shared" si="1"/>
        <v>34</v>
      </c>
      <c r="B36" s="43" t="str">
        <f t="shared" ca="1" si="0"/>
        <v>Chile - CHI</v>
      </c>
      <c r="C36" s="42" t="str" cm="1">
        <f t="array" aca="1" ref="C36" ca="1">INDIRECT(M36)</f>
        <v>CHI</v>
      </c>
      <c r="D36" s="43" t="str" cm="1">
        <f t="array" aca="1" ref="D36" ca="1">INDIRECT(L36)</f>
        <v>Chile</v>
      </c>
      <c r="L36" s="43" t="str">
        <f t="shared" si="2"/>
        <v>Land_01!B36</v>
      </c>
      <c r="M36" s="43" t="str">
        <f t="shared" si="3"/>
        <v>Land_01!C36</v>
      </c>
    </row>
    <row r="37" spans="1:13" x14ac:dyDescent="0.2">
      <c r="A37" s="42">
        <f t="shared" si="1"/>
        <v>35</v>
      </c>
      <c r="B37" s="43" t="str">
        <f t="shared" ca="1" si="0"/>
        <v>China - CHN</v>
      </c>
      <c r="C37" s="42" t="str" cm="1">
        <f t="array" aca="1" ref="C37" ca="1">INDIRECT(M37)</f>
        <v>CHN</v>
      </c>
      <c r="D37" s="43" t="str" cm="1">
        <f t="array" aca="1" ref="D37" ca="1">INDIRECT(L37)</f>
        <v>China</v>
      </c>
      <c r="L37" s="43" t="str">
        <f t="shared" si="2"/>
        <v>Land_01!B37</v>
      </c>
      <c r="M37" s="43" t="str">
        <f t="shared" si="3"/>
        <v>Land_01!C37</v>
      </c>
    </row>
    <row r="38" spans="1:13" x14ac:dyDescent="0.2">
      <c r="A38" s="42">
        <f t="shared" si="1"/>
        <v>36</v>
      </c>
      <c r="B38" s="43" t="str">
        <f t="shared" ca="1" si="0"/>
        <v>Cookinseln - COK</v>
      </c>
      <c r="C38" s="42" t="str" cm="1">
        <f t="array" aca="1" ref="C38" ca="1">INDIRECT(M38)</f>
        <v>COK</v>
      </c>
      <c r="D38" s="43" t="str" cm="1">
        <f t="array" aca="1" ref="D38" ca="1">INDIRECT(L38)</f>
        <v>Cookinseln</v>
      </c>
      <c r="L38" s="43" t="str">
        <f t="shared" si="2"/>
        <v>Land_01!B38</v>
      </c>
      <c r="M38" s="43" t="str">
        <f t="shared" si="3"/>
        <v>Land_01!C38</v>
      </c>
    </row>
    <row r="39" spans="1:13" x14ac:dyDescent="0.2">
      <c r="A39" s="42">
        <f t="shared" si="1"/>
        <v>37</v>
      </c>
      <c r="B39" s="43" t="str">
        <f t="shared" ca="1" si="0"/>
        <v>Costa Rica - CRC</v>
      </c>
      <c r="C39" s="42" t="str" cm="1">
        <f t="array" aca="1" ref="C39" ca="1">INDIRECT(M39)</f>
        <v>CRC</v>
      </c>
      <c r="D39" s="43" t="str" cm="1">
        <f t="array" aca="1" ref="D39" ca="1">INDIRECT(L39)</f>
        <v>Costa Rica</v>
      </c>
      <c r="L39" s="43" t="str">
        <f t="shared" si="2"/>
        <v>Land_01!B39</v>
      </c>
      <c r="M39" s="43" t="str">
        <f t="shared" si="3"/>
        <v>Land_01!C39</v>
      </c>
    </row>
    <row r="40" spans="1:13" x14ac:dyDescent="0.2">
      <c r="A40" s="42">
        <f t="shared" si="1"/>
        <v>38</v>
      </c>
      <c r="B40" s="43" t="str">
        <f t="shared" ca="1" si="0"/>
        <v>Dänemark - DEN</v>
      </c>
      <c r="C40" s="42" t="str" cm="1">
        <f t="array" aca="1" ref="C40" ca="1">INDIRECT(M40)</f>
        <v>DEN</v>
      </c>
      <c r="D40" s="43" t="str" cm="1">
        <f t="array" aca="1" ref="D40" ca="1">INDIRECT(L40)</f>
        <v>Dänemark</v>
      </c>
      <c r="L40" s="43" t="str">
        <f t="shared" si="2"/>
        <v>Land_01!B40</v>
      </c>
      <c r="M40" s="43" t="str">
        <f t="shared" si="3"/>
        <v>Land_01!C40</v>
      </c>
    </row>
    <row r="41" spans="1:13" x14ac:dyDescent="0.2">
      <c r="A41" s="42">
        <f t="shared" si="1"/>
        <v>39</v>
      </c>
      <c r="B41" s="43" t="str">
        <f t="shared" ca="1" si="0"/>
        <v>Demokratische Republik Kongo - COD</v>
      </c>
      <c r="C41" s="42" t="str" cm="1">
        <f t="array" aca="1" ref="C41" ca="1">INDIRECT(M41)</f>
        <v>COD</v>
      </c>
      <c r="D41" s="43" t="str" cm="1">
        <f t="array" aca="1" ref="D41" ca="1">INDIRECT(L41)</f>
        <v>Demokratische Republik Kongo</v>
      </c>
      <c r="L41" s="43" t="str">
        <f t="shared" si="2"/>
        <v>Land_01!B41</v>
      </c>
      <c r="M41" s="43" t="str">
        <f t="shared" si="3"/>
        <v>Land_01!C41</v>
      </c>
    </row>
    <row r="42" spans="1:13" x14ac:dyDescent="0.2">
      <c r="A42" s="42">
        <f t="shared" si="1"/>
        <v>40</v>
      </c>
      <c r="B42" s="43" t="str">
        <f t="shared" ca="1" si="0"/>
        <v>Deutschland - GER</v>
      </c>
      <c r="C42" s="42" t="str" cm="1">
        <f t="array" aca="1" ref="C42" ca="1">INDIRECT(M42)</f>
        <v>GER</v>
      </c>
      <c r="D42" s="43" t="str" cm="1">
        <f t="array" aca="1" ref="D42" ca="1">INDIRECT(L42)</f>
        <v>Deutschland</v>
      </c>
      <c r="L42" s="43" t="str">
        <f t="shared" si="2"/>
        <v>Land_01!B42</v>
      </c>
      <c r="M42" s="43" t="str">
        <f t="shared" si="3"/>
        <v>Land_01!C42</v>
      </c>
    </row>
    <row r="43" spans="1:13" x14ac:dyDescent="0.2">
      <c r="A43" s="42">
        <f t="shared" si="1"/>
        <v>41</v>
      </c>
      <c r="B43" s="43" t="str">
        <f t="shared" ca="1" si="0"/>
        <v>Dominica - DMA</v>
      </c>
      <c r="C43" s="42" t="str" cm="1">
        <f t="array" aca="1" ref="C43" ca="1">INDIRECT(M43)</f>
        <v>DMA</v>
      </c>
      <c r="D43" s="43" t="str" cm="1">
        <f t="array" aca="1" ref="D43" ca="1">INDIRECT(L43)</f>
        <v>Dominica</v>
      </c>
      <c r="L43" s="43" t="str">
        <f t="shared" si="2"/>
        <v>Land_01!B43</v>
      </c>
      <c r="M43" s="43" t="str">
        <f t="shared" si="3"/>
        <v>Land_01!C43</v>
      </c>
    </row>
    <row r="44" spans="1:13" x14ac:dyDescent="0.2">
      <c r="A44" s="42">
        <f t="shared" si="1"/>
        <v>42</v>
      </c>
      <c r="B44" s="43" t="str">
        <f t="shared" ca="1" si="0"/>
        <v>Dominikanische Republik - DOM</v>
      </c>
      <c r="C44" s="42" t="str" cm="1">
        <f t="array" aca="1" ref="C44" ca="1">INDIRECT(M44)</f>
        <v>DOM</v>
      </c>
      <c r="D44" s="43" t="str" cm="1">
        <f t="array" aca="1" ref="D44" ca="1">INDIRECT(L44)</f>
        <v>Dominikanische Republik</v>
      </c>
      <c r="L44" s="43" t="str">
        <f t="shared" si="2"/>
        <v>Land_01!B44</v>
      </c>
      <c r="M44" s="43" t="str">
        <f t="shared" si="3"/>
        <v>Land_01!C44</v>
      </c>
    </row>
    <row r="45" spans="1:13" x14ac:dyDescent="0.2">
      <c r="A45" s="42">
        <f t="shared" si="1"/>
        <v>43</v>
      </c>
      <c r="B45" s="43" t="str">
        <f t="shared" ca="1" si="0"/>
        <v>Dschibuti - DJI</v>
      </c>
      <c r="C45" s="42" t="str" cm="1">
        <f t="array" aca="1" ref="C45" ca="1">INDIRECT(M45)</f>
        <v>DJI</v>
      </c>
      <c r="D45" s="43" t="str" cm="1">
        <f t="array" aca="1" ref="D45" ca="1">INDIRECT(L45)</f>
        <v>Dschibuti</v>
      </c>
      <c r="L45" s="43" t="str">
        <f t="shared" si="2"/>
        <v>Land_01!B45</v>
      </c>
      <c r="M45" s="43" t="str">
        <f t="shared" si="3"/>
        <v>Land_01!C45</v>
      </c>
    </row>
    <row r="46" spans="1:13" x14ac:dyDescent="0.2">
      <c r="A46" s="42">
        <f t="shared" si="1"/>
        <v>44</v>
      </c>
      <c r="B46" s="43" t="str">
        <f t="shared" ca="1" si="0"/>
        <v>Ecuador - ECU</v>
      </c>
      <c r="C46" s="42" t="str" cm="1">
        <f t="array" aca="1" ref="C46" ca="1">INDIRECT(M46)</f>
        <v>ECU</v>
      </c>
      <c r="D46" s="43" t="str" cm="1">
        <f t="array" aca="1" ref="D46" ca="1">INDIRECT(L46)</f>
        <v>Ecuador</v>
      </c>
      <c r="L46" s="43" t="str">
        <f t="shared" si="2"/>
        <v>Land_01!B46</v>
      </c>
      <c r="M46" s="43" t="str">
        <f t="shared" si="3"/>
        <v>Land_01!C46</v>
      </c>
    </row>
    <row r="47" spans="1:13" x14ac:dyDescent="0.2">
      <c r="A47" s="42">
        <f t="shared" si="1"/>
        <v>45</v>
      </c>
      <c r="B47" s="43" t="str">
        <f t="shared" ca="1" si="0"/>
        <v>El Salvador - ESA</v>
      </c>
      <c r="C47" s="42" t="str" cm="1">
        <f t="array" aca="1" ref="C47" ca="1">INDIRECT(M47)</f>
        <v>ESA</v>
      </c>
      <c r="D47" s="43" t="str" cm="1">
        <f t="array" aca="1" ref="D47" ca="1">INDIRECT(L47)</f>
        <v>El Salvador</v>
      </c>
      <c r="L47" s="43" t="str">
        <f t="shared" si="2"/>
        <v>Land_01!B47</v>
      </c>
      <c r="M47" s="43" t="str">
        <f t="shared" si="3"/>
        <v>Land_01!C47</v>
      </c>
    </row>
    <row r="48" spans="1:13" x14ac:dyDescent="0.2">
      <c r="A48" s="42">
        <f t="shared" si="1"/>
        <v>46</v>
      </c>
      <c r="B48" s="43" t="str">
        <f t="shared" ca="1" si="0"/>
        <v>Elfenbeinküste - CIV</v>
      </c>
      <c r="C48" s="42" t="str" cm="1">
        <f t="array" aca="1" ref="C48" ca="1">INDIRECT(M48)</f>
        <v>CIV</v>
      </c>
      <c r="D48" s="43" t="str" cm="1">
        <f t="array" aca="1" ref="D48" ca="1">INDIRECT(L48)</f>
        <v>Elfenbeinküste</v>
      </c>
      <c r="L48" s="43" t="str">
        <f t="shared" si="2"/>
        <v>Land_01!B48</v>
      </c>
      <c r="M48" s="43" t="str">
        <f t="shared" si="3"/>
        <v>Land_01!C48</v>
      </c>
    </row>
    <row r="49" spans="1:13" x14ac:dyDescent="0.2">
      <c r="A49" s="42">
        <f t="shared" si="1"/>
        <v>47</v>
      </c>
      <c r="B49" s="43" t="str">
        <f t="shared" ca="1" si="0"/>
        <v>Eritrea - ERI</v>
      </c>
      <c r="C49" s="42" t="str" cm="1">
        <f t="array" aca="1" ref="C49" ca="1">INDIRECT(M49)</f>
        <v>ERI</v>
      </c>
      <c r="D49" s="43" t="str" cm="1">
        <f t="array" aca="1" ref="D49" ca="1">INDIRECT(L49)</f>
        <v>Eritrea</v>
      </c>
      <c r="L49" s="43" t="str">
        <f t="shared" si="2"/>
        <v>Land_01!B49</v>
      </c>
      <c r="M49" s="43" t="str">
        <f t="shared" si="3"/>
        <v>Land_01!C49</v>
      </c>
    </row>
    <row r="50" spans="1:13" x14ac:dyDescent="0.2">
      <c r="A50" s="42">
        <f t="shared" si="1"/>
        <v>48</v>
      </c>
      <c r="B50" s="43" t="str">
        <f t="shared" ca="1" si="0"/>
        <v>Estland - EST</v>
      </c>
      <c r="C50" s="42" t="str" cm="1">
        <f t="array" aca="1" ref="C50" ca="1">INDIRECT(M50)</f>
        <v>EST</v>
      </c>
      <c r="D50" s="43" t="str" cm="1">
        <f t="array" aca="1" ref="D50" ca="1">INDIRECT(L50)</f>
        <v>Estland</v>
      </c>
      <c r="L50" s="43" t="str">
        <f t="shared" si="2"/>
        <v>Land_01!B50</v>
      </c>
      <c r="M50" s="43" t="str">
        <f t="shared" si="3"/>
        <v>Land_01!C50</v>
      </c>
    </row>
    <row r="51" spans="1:13" x14ac:dyDescent="0.2">
      <c r="A51" s="42">
        <f t="shared" si="1"/>
        <v>49</v>
      </c>
      <c r="B51" s="43" t="str">
        <f t="shared" ca="1" si="0"/>
        <v>Eswatini - SWZ</v>
      </c>
      <c r="C51" s="42" t="str" cm="1">
        <f t="array" aca="1" ref="C51" ca="1">INDIRECT(M51)</f>
        <v>SWZ</v>
      </c>
      <c r="D51" s="43" t="str" cm="1">
        <f t="array" aca="1" ref="D51" ca="1">INDIRECT(L51)</f>
        <v>Eswatini</v>
      </c>
      <c r="L51" s="43" t="str">
        <f t="shared" si="2"/>
        <v>Land_01!B51</v>
      </c>
      <c r="M51" s="43" t="str">
        <f t="shared" si="3"/>
        <v>Land_01!C51</v>
      </c>
    </row>
    <row r="52" spans="1:13" x14ac:dyDescent="0.2">
      <c r="A52" s="42">
        <f t="shared" si="1"/>
        <v>50</v>
      </c>
      <c r="B52" s="43" t="str">
        <f t="shared" ca="1" si="0"/>
        <v>Fidschi - FIJ</v>
      </c>
      <c r="C52" s="42" t="str" cm="1">
        <f t="array" aca="1" ref="C52" ca="1">INDIRECT(M52)</f>
        <v>FIJ</v>
      </c>
      <c r="D52" s="43" t="str" cm="1">
        <f t="array" aca="1" ref="D52" ca="1">INDIRECT(L52)</f>
        <v>Fidschi</v>
      </c>
      <c r="L52" s="43" t="str">
        <f t="shared" si="2"/>
        <v>Land_01!B52</v>
      </c>
      <c r="M52" s="43" t="str">
        <f t="shared" si="3"/>
        <v>Land_01!C52</v>
      </c>
    </row>
    <row r="53" spans="1:13" x14ac:dyDescent="0.2">
      <c r="A53" s="42">
        <f t="shared" si="1"/>
        <v>51</v>
      </c>
      <c r="B53" s="43" t="str">
        <f t="shared" ca="1" si="0"/>
        <v>Finnland - FIN</v>
      </c>
      <c r="C53" s="42" t="str" cm="1">
        <f t="array" aca="1" ref="C53" ca="1">INDIRECT(M53)</f>
        <v>FIN</v>
      </c>
      <c r="D53" s="43" t="str" cm="1">
        <f t="array" aca="1" ref="D53" ca="1">INDIRECT(L53)</f>
        <v>Finnland</v>
      </c>
      <c r="L53" s="43" t="str">
        <f t="shared" si="2"/>
        <v>Land_01!B53</v>
      </c>
      <c r="M53" s="43" t="str">
        <f t="shared" si="3"/>
        <v>Land_01!C53</v>
      </c>
    </row>
    <row r="54" spans="1:13" x14ac:dyDescent="0.2">
      <c r="A54" s="42">
        <f t="shared" si="1"/>
        <v>52</v>
      </c>
      <c r="B54" s="43" t="str">
        <f t="shared" ca="1" si="0"/>
        <v>Frankreich - FRA</v>
      </c>
      <c r="C54" s="42" t="str" cm="1">
        <f t="array" aca="1" ref="C54" ca="1">INDIRECT(M54)</f>
        <v>FRA</v>
      </c>
      <c r="D54" s="43" t="str" cm="1">
        <f t="array" aca="1" ref="D54" ca="1">INDIRECT(L54)</f>
        <v>Frankreich</v>
      </c>
      <c r="L54" s="43" t="str">
        <f t="shared" si="2"/>
        <v>Land_01!B54</v>
      </c>
      <c r="M54" s="43" t="str">
        <f t="shared" si="3"/>
        <v>Land_01!C54</v>
      </c>
    </row>
    <row r="55" spans="1:13" x14ac:dyDescent="0.2">
      <c r="A55" s="42">
        <f t="shared" si="1"/>
        <v>53</v>
      </c>
      <c r="B55" s="43" t="str">
        <f t="shared" ca="1" si="0"/>
        <v>Gabun - GAB</v>
      </c>
      <c r="C55" s="42" t="str" cm="1">
        <f t="array" aca="1" ref="C55" ca="1">INDIRECT(M55)</f>
        <v>GAB</v>
      </c>
      <c r="D55" s="43" t="str" cm="1">
        <f t="array" aca="1" ref="D55" ca="1">INDIRECT(L55)</f>
        <v>Gabun</v>
      </c>
      <c r="L55" s="43" t="str">
        <f t="shared" si="2"/>
        <v>Land_01!B55</v>
      </c>
      <c r="M55" s="43" t="str">
        <f t="shared" si="3"/>
        <v>Land_01!C55</v>
      </c>
    </row>
    <row r="56" spans="1:13" x14ac:dyDescent="0.2">
      <c r="A56" s="42">
        <f t="shared" si="1"/>
        <v>54</v>
      </c>
      <c r="B56" s="43" t="str">
        <f t="shared" ca="1" si="0"/>
        <v>Gambia - GAM</v>
      </c>
      <c r="C56" s="42" t="str" cm="1">
        <f t="array" aca="1" ref="C56" ca="1">INDIRECT(M56)</f>
        <v>GAM</v>
      </c>
      <c r="D56" s="43" t="str" cm="1">
        <f t="array" aca="1" ref="D56" ca="1">INDIRECT(L56)</f>
        <v>Gambia</v>
      </c>
      <c r="L56" s="43" t="str">
        <f t="shared" si="2"/>
        <v>Land_01!B56</v>
      </c>
      <c r="M56" s="43" t="str">
        <f t="shared" si="3"/>
        <v>Land_01!C56</v>
      </c>
    </row>
    <row r="57" spans="1:13" x14ac:dyDescent="0.2">
      <c r="A57" s="42">
        <f t="shared" si="1"/>
        <v>55</v>
      </c>
      <c r="B57" s="43" t="str">
        <f t="shared" ca="1" si="0"/>
        <v>Georgien - GEO</v>
      </c>
      <c r="C57" s="42" t="str" cm="1">
        <f t="array" aca="1" ref="C57" ca="1">INDIRECT(M57)</f>
        <v>GEO</v>
      </c>
      <c r="D57" s="43" t="str" cm="1">
        <f t="array" aca="1" ref="D57" ca="1">INDIRECT(L57)</f>
        <v>Georgien</v>
      </c>
      <c r="L57" s="43" t="str">
        <f t="shared" si="2"/>
        <v>Land_01!B57</v>
      </c>
      <c r="M57" s="43" t="str">
        <f t="shared" si="3"/>
        <v>Land_01!C57</v>
      </c>
    </row>
    <row r="58" spans="1:13" x14ac:dyDescent="0.2">
      <c r="A58" s="42">
        <f t="shared" si="1"/>
        <v>56</v>
      </c>
      <c r="B58" s="43" t="str">
        <f t="shared" ca="1" si="0"/>
        <v>Ghana - GHA</v>
      </c>
      <c r="C58" s="42" t="str" cm="1">
        <f t="array" aca="1" ref="C58" ca="1">INDIRECT(M58)</f>
        <v>GHA</v>
      </c>
      <c r="D58" s="43" t="str" cm="1">
        <f t="array" aca="1" ref="D58" ca="1">INDIRECT(L58)</f>
        <v>Ghana</v>
      </c>
      <c r="L58" s="43" t="str">
        <f t="shared" si="2"/>
        <v>Land_01!B58</v>
      </c>
      <c r="M58" s="43" t="str">
        <f t="shared" si="3"/>
        <v>Land_01!C58</v>
      </c>
    </row>
    <row r="59" spans="1:13" x14ac:dyDescent="0.2">
      <c r="A59" s="42">
        <f t="shared" si="1"/>
        <v>57</v>
      </c>
      <c r="B59" s="43" t="str">
        <f t="shared" ca="1" si="0"/>
        <v>Grenada - GRN</v>
      </c>
      <c r="C59" s="42" t="str" cm="1">
        <f t="array" aca="1" ref="C59" ca="1">INDIRECT(M59)</f>
        <v>GRN</v>
      </c>
      <c r="D59" s="43" t="str" cm="1">
        <f t="array" aca="1" ref="D59" ca="1">INDIRECT(L59)</f>
        <v>Grenada</v>
      </c>
      <c r="L59" s="43" t="str">
        <f t="shared" si="2"/>
        <v>Land_01!B59</v>
      </c>
      <c r="M59" s="43" t="str">
        <f t="shared" si="3"/>
        <v>Land_01!C59</v>
      </c>
    </row>
    <row r="60" spans="1:13" x14ac:dyDescent="0.2">
      <c r="A60" s="42">
        <f t="shared" si="1"/>
        <v>58</v>
      </c>
      <c r="B60" s="43" t="str">
        <f t="shared" ca="1" si="0"/>
        <v>Griechenland - GRE</v>
      </c>
      <c r="C60" s="42" t="str" cm="1">
        <f t="array" aca="1" ref="C60" ca="1">INDIRECT(M60)</f>
        <v>GRE</v>
      </c>
      <c r="D60" s="43" t="str" cm="1">
        <f t="array" aca="1" ref="D60" ca="1">INDIRECT(L60)</f>
        <v>Griechenland</v>
      </c>
      <c r="L60" s="43" t="str">
        <f t="shared" si="2"/>
        <v>Land_01!B60</v>
      </c>
      <c r="M60" s="43" t="str">
        <f t="shared" si="3"/>
        <v>Land_01!C60</v>
      </c>
    </row>
    <row r="61" spans="1:13" x14ac:dyDescent="0.2">
      <c r="A61" s="42">
        <f t="shared" si="1"/>
        <v>59</v>
      </c>
      <c r="B61" s="43" t="str">
        <f t="shared" ca="1" si="0"/>
        <v>Guam - GUM</v>
      </c>
      <c r="C61" s="42" t="str" cm="1">
        <f t="array" aca="1" ref="C61" ca="1">INDIRECT(M61)</f>
        <v>GUM</v>
      </c>
      <c r="D61" s="43" t="str" cm="1">
        <f t="array" aca="1" ref="D61" ca="1">INDIRECT(L61)</f>
        <v>Guam</v>
      </c>
      <c r="L61" s="43" t="str">
        <f t="shared" si="2"/>
        <v>Land_01!B61</v>
      </c>
      <c r="M61" s="43" t="str">
        <f t="shared" si="3"/>
        <v>Land_01!C61</v>
      </c>
    </row>
    <row r="62" spans="1:13" x14ac:dyDescent="0.2">
      <c r="A62" s="42">
        <f t="shared" si="1"/>
        <v>60</v>
      </c>
      <c r="B62" s="43" t="str">
        <f t="shared" ca="1" si="0"/>
        <v>Guatemala - GUA</v>
      </c>
      <c r="C62" s="42" t="str" cm="1">
        <f t="array" aca="1" ref="C62" ca="1">INDIRECT(M62)</f>
        <v>GUA</v>
      </c>
      <c r="D62" s="43" t="str" cm="1">
        <f t="array" aca="1" ref="D62" ca="1">INDIRECT(L62)</f>
        <v>Guatemala</v>
      </c>
      <c r="L62" s="43" t="str">
        <f t="shared" si="2"/>
        <v>Land_01!B62</v>
      </c>
      <c r="M62" s="43" t="str">
        <f t="shared" si="3"/>
        <v>Land_01!C62</v>
      </c>
    </row>
    <row r="63" spans="1:13" x14ac:dyDescent="0.2">
      <c r="A63" s="42">
        <f t="shared" si="1"/>
        <v>61</v>
      </c>
      <c r="B63" s="43" t="str">
        <f t="shared" ca="1" si="0"/>
        <v>Guinea - GUI</v>
      </c>
      <c r="C63" s="42" t="str" cm="1">
        <f t="array" aca="1" ref="C63" ca="1">INDIRECT(M63)</f>
        <v>GUI</v>
      </c>
      <c r="D63" s="43" t="str" cm="1">
        <f t="array" aca="1" ref="D63" ca="1">INDIRECT(L63)</f>
        <v>Guinea</v>
      </c>
      <c r="L63" s="43" t="str">
        <f t="shared" si="2"/>
        <v>Land_01!B63</v>
      </c>
      <c r="M63" s="43" t="str">
        <f t="shared" si="3"/>
        <v>Land_01!C63</v>
      </c>
    </row>
    <row r="64" spans="1:13" x14ac:dyDescent="0.2">
      <c r="A64" s="42">
        <f t="shared" si="1"/>
        <v>62</v>
      </c>
      <c r="B64" s="43" t="str">
        <f t="shared" ca="1" si="0"/>
        <v>Guinea-Bissau - GBS</v>
      </c>
      <c r="C64" s="42" t="str" cm="1">
        <f t="array" aca="1" ref="C64" ca="1">INDIRECT(M64)</f>
        <v>GBS</v>
      </c>
      <c r="D64" s="43" t="str" cm="1">
        <f t="array" aca="1" ref="D64" ca="1">INDIRECT(L64)</f>
        <v>Guinea-Bissau</v>
      </c>
      <c r="L64" s="43" t="str">
        <f t="shared" si="2"/>
        <v>Land_01!B64</v>
      </c>
      <c r="M64" s="43" t="str">
        <f t="shared" si="3"/>
        <v>Land_01!C64</v>
      </c>
    </row>
    <row r="65" spans="1:13" x14ac:dyDescent="0.2">
      <c r="A65" s="42">
        <f t="shared" si="1"/>
        <v>63</v>
      </c>
      <c r="B65" s="43" t="str">
        <f t="shared" ca="1" si="0"/>
        <v>Guyana - GUY</v>
      </c>
      <c r="C65" s="42" t="str" cm="1">
        <f t="array" aca="1" ref="C65" ca="1">INDIRECT(M65)</f>
        <v>GUY</v>
      </c>
      <c r="D65" s="43" t="str" cm="1">
        <f t="array" aca="1" ref="D65" ca="1">INDIRECT(L65)</f>
        <v>Guyana</v>
      </c>
      <c r="L65" s="43" t="str">
        <f t="shared" si="2"/>
        <v>Land_01!B65</v>
      </c>
      <c r="M65" s="43" t="str">
        <f t="shared" si="3"/>
        <v>Land_01!C65</v>
      </c>
    </row>
    <row r="66" spans="1:13" x14ac:dyDescent="0.2">
      <c r="A66" s="42">
        <f t="shared" si="1"/>
        <v>64</v>
      </c>
      <c r="B66" s="43" t="str">
        <f t="shared" ca="1" si="0"/>
        <v>Haiti - HAI</v>
      </c>
      <c r="C66" s="42" t="str" cm="1">
        <f t="array" aca="1" ref="C66" ca="1">INDIRECT(M66)</f>
        <v>HAI</v>
      </c>
      <c r="D66" s="43" t="str" cm="1">
        <f t="array" aca="1" ref="D66" ca="1">INDIRECT(L66)</f>
        <v>Haiti</v>
      </c>
      <c r="L66" s="43" t="str">
        <f t="shared" si="2"/>
        <v>Land_01!B66</v>
      </c>
      <c r="M66" s="43" t="str">
        <f t="shared" si="3"/>
        <v>Land_01!C66</v>
      </c>
    </row>
    <row r="67" spans="1:13" x14ac:dyDescent="0.2">
      <c r="A67" s="42">
        <f t="shared" si="1"/>
        <v>65</v>
      </c>
      <c r="B67" s="43" t="str">
        <f t="shared" ca="1" si="0"/>
        <v>Honduras - HON</v>
      </c>
      <c r="C67" s="42" t="str" cm="1">
        <f t="array" aca="1" ref="C67" ca="1">INDIRECT(M67)</f>
        <v>HON</v>
      </c>
      <c r="D67" s="43" t="str" cm="1">
        <f t="array" aca="1" ref="D67" ca="1">INDIRECT(L67)</f>
        <v>Honduras</v>
      </c>
      <c r="L67" s="43" t="str">
        <f t="shared" si="2"/>
        <v>Land_01!B67</v>
      </c>
      <c r="M67" s="43" t="str">
        <f t="shared" si="3"/>
        <v>Land_01!C67</v>
      </c>
    </row>
    <row r="68" spans="1:13" x14ac:dyDescent="0.2">
      <c r="A68" s="42">
        <f t="shared" si="1"/>
        <v>66</v>
      </c>
      <c r="B68" s="43" t="str">
        <f t="shared" ref="B68:B131" ca="1" si="4">D68 &amp; " - " &amp; C68</f>
        <v>Hongkong - HKG</v>
      </c>
      <c r="C68" s="42" t="str" cm="1">
        <f t="array" aca="1" ref="C68" ca="1">INDIRECT(M68)</f>
        <v>HKG</v>
      </c>
      <c r="D68" s="43" t="str" cm="1">
        <f t="array" aca="1" ref="D68" ca="1">INDIRECT(L68)</f>
        <v>Hongkong</v>
      </c>
      <c r="L68" s="43" t="str">
        <f t="shared" si="2"/>
        <v>Land_01!B68</v>
      </c>
      <c r="M68" s="43" t="str">
        <f t="shared" si="3"/>
        <v>Land_01!C68</v>
      </c>
    </row>
    <row r="69" spans="1:13" x14ac:dyDescent="0.2">
      <c r="A69" s="42">
        <f t="shared" ref="A69:A132" si="5">A68+1</f>
        <v>67</v>
      </c>
      <c r="B69" s="43" t="str">
        <f t="shared" ca="1" si="4"/>
        <v>Indien - IND</v>
      </c>
      <c r="C69" s="42" t="str" cm="1">
        <f t="array" aca="1" ref="C69" ca="1">INDIRECT(M69)</f>
        <v>IND</v>
      </c>
      <c r="D69" s="43" t="str" cm="1">
        <f t="array" aca="1" ref="D69" ca="1">INDIRECT(L69)</f>
        <v>Indien</v>
      </c>
      <c r="L69" s="43" t="str">
        <f t="shared" si="2"/>
        <v>Land_01!B69</v>
      </c>
      <c r="M69" s="43" t="str">
        <f t="shared" si="3"/>
        <v>Land_01!C69</v>
      </c>
    </row>
    <row r="70" spans="1:13" x14ac:dyDescent="0.2">
      <c r="A70" s="42">
        <f t="shared" si="5"/>
        <v>68</v>
      </c>
      <c r="B70" s="43" t="str">
        <f t="shared" ca="1" si="4"/>
        <v>Indonesien - INA</v>
      </c>
      <c r="C70" s="42" t="str" cm="1">
        <f t="array" aca="1" ref="C70" ca="1">INDIRECT(M70)</f>
        <v>INA</v>
      </c>
      <c r="D70" s="43" t="str" cm="1">
        <f t="array" aca="1" ref="D70" ca="1">INDIRECT(L70)</f>
        <v>Indonesien</v>
      </c>
      <c r="L70" s="43" t="str">
        <f t="shared" ref="L70:L133" si="6">L$2 &amp; "!B" &amp; ROW(L70)</f>
        <v>Land_01!B70</v>
      </c>
      <c r="M70" s="43" t="str">
        <f t="shared" ref="M70:M133" si="7">L$2 &amp; "!C" &amp; ROW(L70)</f>
        <v>Land_01!C70</v>
      </c>
    </row>
    <row r="71" spans="1:13" x14ac:dyDescent="0.2">
      <c r="A71" s="42">
        <f t="shared" si="5"/>
        <v>69</v>
      </c>
      <c r="B71" s="43" t="str">
        <f t="shared" ca="1" si="4"/>
        <v>Irak - IRQ</v>
      </c>
      <c r="C71" s="42" t="str" cm="1">
        <f t="array" aca="1" ref="C71" ca="1">INDIRECT(M71)</f>
        <v>IRQ</v>
      </c>
      <c r="D71" s="43" t="str" cm="1">
        <f t="array" aca="1" ref="D71" ca="1">INDIRECT(L71)</f>
        <v>Irak</v>
      </c>
      <c r="L71" s="43" t="str">
        <f t="shared" si="6"/>
        <v>Land_01!B71</v>
      </c>
      <c r="M71" s="43" t="str">
        <f t="shared" si="7"/>
        <v>Land_01!C71</v>
      </c>
    </row>
    <row r="72" spans="1:13" x14ac:dyDescent="0.2">
      <c r="A72" s="42">
        <f t="shared" si="5"/>
        <v>70</v>
      </c>
      <c r="B72" s="43" t="str">
        <f t="shared" ca="1" si="4"/>
        <v>Iran - IRI</v>
      </c>
      <c r="C72" s="42" t="str" cm="1">
        <f t="array" aca="1" ref="C72" ca="1">INDIRECT(M72)</f>
        <v>IRI</v>
      </c>
      <c r="D72" s="43" t="str" cm="1">
        <f t="array" aca="1" ref="D72" ca="1">INDIRECT(L72)</f>
        <v>Iran</v>
      </c>
      <c r="L72" s="43" t="str">
        <f t="shared" si="6"/>
        <v>Land_01!B72</v>
      </c>
      <c r="M72" s="43" t="str">
        <f t="shared" si="7"/>
        <v>Land_01!C72</v>
      </c>
    </row>
    <row r="73" spans="1:13" x14ac:dyDescent="0.2">
      <c r="A73" s="42">
        <f t="shared" si="5"/>
        <v>71</v>
      </c>
      <c r="B73" s="43" t="str">
        <f t="shared" ca="1" si="4"/>
        <v>Irland - IRL</v>
      </c>
      <c r="C73" s="42" t="str" cm="1">
        <f t="array" aca="1" ref="C73" ca="1">INDIRECT(M73)</f>
        <v>IRL</v>
      </c>
      <c r="D73" s="43" t="str" cm="1">
        <f t="array" aca="1" ref="D73" ca="1">INDIRECT(L73)</f>
        <v>Irland</v>
      </c>
      <c r="L73" s="43" t="str">
        <f t="shared" si="6"/>
        <v>Land_01!B73</v>
      </c>
      <c r="M73" s="43" t="str">
        <f t="shared" si="7"/>
        <v>Land_01!C73</v>
      </c>
    </row>
    <row r="74" spans="1:13" x14ac:dyDescent="0.2">
      <c r="A74" s="42">
        <f t="shared" si="5"/>
        <v>72</v>
      </c>
      <c r="B74" s="43" t="str">
        <f t="shared" ca="1" si="4"/>
        <v>Island - ISL</v>
      </c>
      <c r="C74" s="42" t="str" cm="1">
        <f t="array" aca="1" ref="C74" ca="1">INDIRECT(M74)</f>
        <v>ISL</v>
      </c>
      <c r="D74" s="43" t="str" cm="1">
        <f t="array" aca="1" ref="D74" ca="1">INDIRECT(L74)</f>
        <v>Island</v>
      </c>
      <c r="L74" s="43" t="str">
        <f t="shared" si="6"/>
        <v>Land_01!B74</v>
      </c>
      <c r="M74" s="43" t="str">
        <f t="shared" si="7"/>
        <v>Land_01!C74</v>
      </c>
    </row>
    <row r="75" spans="1:13" x14ac:dyDescent="0.2">
      <c r="A75" s="42">
        <f t="shared" si="5"/>
        <v>73</v>
      </c>
      <c r="B75" s="43" t="str">
        <f t="shared" ca="1" si="4"/>
        <v>Israel - ISR</v>
      </c>
      <c r="C75" s="42" t="str" cm="1">
        <f t="array" aca="1" ref="C75" ca="1">INDIRECT(M75)</f>
        <v>ISR</v>
      </c>
      <c r="D75" s="43" t="str" cm="1">
        <f t="array" aca="1" ref="D75" ca="1">INDIRECT(L75)</f>
        <v>Israel</v>
      </c>
      <c r="L75" s="43" t="str">
        <f t="shared" si="6"/>
        <v>Land_01!B75</v>
      </c>
      <c r="M75" s="43" t="str">
        <f t="shared" si="7"/>
        <v>Land_01!C75</v>
      </c>
    </row>
    <row r="76" spans="1:13" x14ac:dyDescent="0.2">
      <c r="A76" s="42">
        <f t="shared" si="5"/>
        <v>74</v>
      </c>
      <c r="B76" s="43" t="str">
        <f t="shared" ca="1" si="4"/>
        <v>Italien - ITA</v>
      </c>
      <c r="C76" s="42" t="str" cm="1">
        <f t="array" aca="1" ref="C76" ca="1">INDIRECT(M76)</f>
        <v>ITA</v>
      </c>
      <c r="D76" s="43" t="str" cm="1">
        <f t="array" aca="1" ref="D76" ca="1">INDIRECT(L76)</f>
        <v>Italien</v>
      </c>
      <c r="L76" s="43" t="str">
        <f t="shared" si="6"/>
        <v>Land_01!B76</v>
      </c>
      <c r="M76" s="43" t="str">
        <f t="shared" si="7"/>
        <v>Land_01!C76</v>
      </c>
    </row>
    <row r="77" spans="1:13" x14ac:dyDescent="0.2">
      <c r="A77" s="42">
        <f t="shared" si="5"/>
        <v>75</v>
      </c>
      <c r="B77" s="43" t="str">
        <f t="shared" ca="1" si="4"/>
        <v>Jamaika - JAM</v>
      </c>
      <c r="C77" s="42" t="str" cm="1">
        <f t="array" aca="1" ref="C77" ca="1">INDIRECT(M77)</f>
        <v>JAM</v>
      </c>
      <c r="D77" s="43" t="str" cm="1">
        <f t="array" aca="1" ref="D77" ca="1">INDIRECT(L77)</f>
        <v>Jamaika</v>
      </c>
      <c r="L77" s="43" t="str">
        <f t="shared" si="6"/>
        <v>Land_01!B77</v>
      </c>
      <c r="M77" s="43" t="str">
        <f t="shared" si="7"/>
        <v>Land_01!C77</v>
      </c>
    </row>
    <row r="78" spans="1:13" x14ac:dyDescent="0.2">
      <c r="A78" s="42">
        <f t="shared" si="5"/>
        <v>76</v>
      </c>
      <c r="B78" s="43" t="str">
        <f t="shared" ca="1" si="4"/>
        <v>Japan - JPN</v>
      </c>
      <c r="C78" s="42" t="str" cm="1">
        <f t="array" aca="1" ref="C78" ca="1">INDIRECT(M78)</f>
        <v>JPN</v>
      </c>
      <c r="D78" s="43" t="str" cm="1">
        <f t="array" aca="1" ref="D78" ca="1">INDIRECT(L78)</f>
        <v>Japan</v>
      </c>
      <c r="L78" s="43" t="str">
        <f t="shared" si="6"/>
        <v>Land_01!B78</v>
      </c>
      <c r="M78" s="43" t="str">
        <f t="shared" si="7"/>
        <v>Land_01!C78</v>
      </c>
    </row>
    <row r="79" spans="1:13" x14ac:dyDescent="0.2">
      <c r="A79" s="42">
        <f t="shared" si="5"/>
        <v>77</v>
      </c>
      <c r="B79" s="43" t="str">
        <f t="shared" ca="1" si="4"/>
        <v>Jemen - YEM</v>
      </c>
      <c r="C79" s="42" t="str" cm="1">
        <f t="array" aca="1" ref="C79" ca="1">INDIRECT(M79)</f>
        <v>YEM</v>
      </c>
      <c r="D79" s="43" t="str" cm="1">
        <f t="array" aca="1" ref="D79" ca="1">INDIRECT(L79)</f>
        <v>Jemen</v>
      </c>
      <c r="L79" s="43" t="str">
        <f t="shared" si="6"/>
        <v>Land_01!B79</v>
      </c>
      <c r="M79" s="43" t="str">
        <f t="shared" si="7"/>
        <v>Land_01!C79</v>
      </c>
    </row>
    <row r="80" spans="1:13" x14ac:dyDescent="0.2">
      <c r="A80" s="42">
        <f t="shared" si="5"/>
        <v>78</v>
      </c>
      <c r="B80" s="43" t="str">
        <f t="shared" ca="1" si="4"/>
        <v>Jordanien - JOR</v>
      </c>
      <c r="C80" s="42" t="str" cm="1">
        <f t="array" aca="1" ref="C80" ca="1">INDIRECT(M80)</f>
        <v>JOR</v>
      </c>
      <c r="D80" s="43" t="str" cm="1">
        <f t="array" aca="1" ref="D80" ca="1">INDIRECT(L80)</f>
        <v>Jordanien</v>
      </c>
      <c r="L80" s="43" t="str">
        <f t="shared" si="6"/>
        <v>Land_01!B80</v>
      </c>
      <c r="M80" s="43" t="str">
        <f t="shared" si="7"/>
        <v>Land_01!C80</v>
      </c>
    </row>
    <row r="81" spans="1:13" x14ac:dyDescent="0.2">
      <c r="A81" s="42">
        <f t="shared" si="5"/>
        <v>79</v>
      </c>
      <c r="B81" s="43" t="str">
        <f t="shared" ca="1" si="4"/>
        <v>Jungferninseln (UK) - IVB</v>
      </c>
      <c r="C81" s="42" t="str" cm="1">
        <f t="array" aca="1" ref="C81" ca="1">INDIRECT(M81)</f>
        <v>IVB</v>
      </c>
      <c r="D81" s="43" t="str" cm="1">
        <f t="array" aca="1" ref="D81" ca="1">INDIRECT(L81)</f>
        <v>Jungferninseln (UK)</v>
      </c>
      <c r="L81" s="43" t="str">
        <f t="shared" si="6"/>
        <v>Land_01!B81</v>
      </c>
      <c r="M81" s="43" t="str">
        <f t="shared" si="7"/>
        <v>Land_01!C81</v>
      </c>
    </row>
    <row r="82" spans="1:13" x14ac:dyDescent="0.2">
      <c r="A82" s="42">
        <f t="shared" si="5"/>
        <v>80</v>
      </c>
      <c r="B82" s="43" t="str">
        <f t="shared" ca="1" si="4"/>
        <v>Jungferninseln (US) - ISV</v>
      </c>
      <c r="C82" s="42" t="str" cm="1">
        <f t="array" aca="1" ref="C82" ca="1">INDIRECT(M82)</f>
        <v>ISV</v>
      </c>
      <c r="D82" s="43" t="str" cm="1">
        <f t="array" aca="1" ref="D82" ca="1">INDIRECT(L82)</f>
        <v>Jungferninseln (US)</v>
      </c>
      <c r="L82" s="43" t="str">
        <f t="shared" si="6"/>
        <v>Land_01!B82</v>
      </c>
      <c r="M82" s="43" t="str">
        <f t="shared" si="7"/>
        <v>Land_01!C82</v>
      </c>
    </row>
    <row r="83" spans="1:13" x14ac:dyDescent="0.2">
      <c r="A83" s="42">
        <f t="shared" si="5"/>
        <v>81</v>
      </c>
      <c r="B83" s="43" t="str">
        <f t="shared" ca="1" si="4"/>
        <v>Kaimaninseln - CAY</v>
      </c>
      <c r="C83" s="42" t="str" cm="1">
        <f t="array" aca="1" ref="C83" ca="1">INDIRECT(M83)</f>
        <v>CAY</v>
      </c>
      <c r="D83" s="43" t="str" cm="1">
        <f t="array" aca="1" ref="D83" ca="1">INDIRECT(L83)</f>
        <v>Kaimaninseln</v>
      </c>
      <c r="L83" s="43" t="str">
        <f t="shared" si="6"/>
        <v>Land_01!B83</v>
      </c>
      <c r="M83" s="43" t="str">
        <f t="shared" si="7"/>
        <v>Land_01!C83</v>
      </c>
    </row>
    <row r="84" spans="1:13" x14ac:dyDescent="0.2">
      <c r="A84" s="42">
        <f t="shared" si="5"/>
        <v>82</v>
      </c>
      <c r="B84" s="43" t="str">
        <f t="shared" ca="1" si="4"/>
        <v>Kambodscha - CAM</v>
      </c>
      <c r="C84" s="42" t="str" cm="1">
        <f t="array" aca="1" ref="C84" ca="1">INDIRECT(M84)</f>
        <v>CAM</v>
      </c>
      <c r="D84" s="43" t="str" cm="1">
        <f t="array" aca="1" ref="D84" ca="1">INDIRECT(L84)</f>
        <v>Kambodscha</v>
      </c>
      <c r="L84" s="43" t="str">
        <f t="shared" si="6"/>
        <v>Land_01!B84</v>
      </c>
      <c r="M84" s="43" t="str">
        <f t="shared" si="7"/>
        <v>Land_01!C84</v>
      </c>
    </row>
    <row r="85" spans="1:13" x14ac:dyDescent="0.2">
      <c r="A85" s="42">
        <f t="shared" si="5"/>
        <v>83</v>
      </c>
      <c r="B85" s="43" t="str">
        <f t="shared" ca="1" si="4"/>
        <v>Kamerun - CMR</v>
      </c>
      <c r="C85" s="42" t="str" cm="1">
        <f t="array" aca="1" ref="C85" ca="1">INDIRECT(M85)</f>
        <v>CMR</v>
      </c>
      <c r="D85" s="43" t="str" cm="1">
        <f t="array" aca="1" ref="D85" ca="1">INDIRECT(L85)</f>
        <v>Kamerun</v>
      </c>
      <c r="L85" s="43" t="str">
        <f t="shared" si="6"/>
        <v>Land_01!B85</v>
      </c>
      <c r="M85" s="43" t="str">
        <f t="shared" si="7"/>
        <v>Land_01!C85</v>
      </c>
    </row>
    <row r="86" spans="1:13" x14ac:dyDescent="0.2">
      <c r="A86" s="42">
        <f t="shared" si="5"/>
        <v>84</v>
      </c>
      <c r="B86" s="43" t="str">
        <f t="shared" ca="1" si="4"/>
        <v>Kanada - CAN</v>
      </c>
      <c r="C86" s="42" t="str" cm="1">
        <f t="array" aca="1" ref="C86" ca="1">INDIRECT(M86)</f>
        <v>CAN</v>
      </c>
      <c r="D86" s="43" t="str" cm="1">
        <f t="array" aca="1" ref="D86" ca="1">INDIRECT(L86)</f>
        <v>Kanada</v>
      </c>
      <c r="L86" s="43" t="str">
        <f t="shared" si="6"/>
        <v>Land_01!B86</v>
      </c>
      <c r="M86" s="43" t="str">
        <f t="shared" si="7"/>
        <v>Land_01!C86</v>
      </c>
    </row>
    <row r="87" spans="1:13" x14ac:dyDescent="0.2">
      <c r="A87" s="42">
        <f t="shared" si="5"/>
        <v>85</v>
      </c>
      <c r="B87" s="43" t="str">
        <f t="shared" ca="1" si="4"/>
        <v>Kap Verde - CPV</v>
      </c>
      <c r="C87" s="42" t="str" cm="1">
        <f t="array" aca="1" ref="C87" ca="1">INDIRECT(M87)</f>
        <v>CPV</v>
      </c>
      <c r="D87" s="43" t="str" cm="1">
        <f t="array" aca="1" ref="D87" ca="1">INDIRECT(L87)</f>
        <v>Kap Verde</v>
      </c>
      <c r="L87" s="43" t="str">
        <f t="shared" si="6"/>
        <v>Land_01!B87</v>
      </c>
      <c r="M87" s="43" t="str">
        <f t="shared" si="7"/>
        <v>Land_01!C87</v>
      </c>
    </row>
    <row r="88" spans="1:13" x14ac:dyDescent="0.2">
      <c r="A88" s="42">
        <f t="shared" si="5"/>
        <v>86</v>
      </c>
      <c r="B88" s="43" t="str">
        <f t="shared" ca="1" si="4"/>
        <v>Kasachstan - KAZ</v>
      </c>
      <c r="C88" s="42" t="str" cm="1">
        <f t="array" aca="1" ref="C88" ca="1">INDIRECT(M88)</f>
        <v>KAZ</v>
      </c>
      <c r="D88" s="43" t="str" cm="1">
        <f t="array" aca="1" ref="D88" ca="1">INDIRECT(L88)</f>
        <v>Kasachstan</v>
      </c>
      <c r="L88" s="43" t="str">
        <f t="shared" si="6"/>
        <v>Land_01!B88</v>
      </c>
      <c r="M88" s="43" t="str">
        <f t="shared" si="7"/>
        <v>Land_01!C88</v>
      </c>
    </row>
    <row r="89" spans="1:13" x14ac:dyDescent="0.2">
      <c r="A89" s="42">
        <f t="shared" si="5"/>
        <v>87</v>
      </c>
      <c r="B89" s="43" t="str">
        <f t="shared" ca="1" si="4"/>
        <v>Katar - QAT</v>
      </c>
      <c r="C89" s="42" t="str" cm="1">
        <f t="array" aca="1" ref="C89" ca="1">INDIRECT(M89)</f>
        <v>QAT</v>
      </c>
      <c r="D89" s="43" t="str" cm="1">
        <f t="array" aca="1" ref="D89" ca="1">INDIRECT(L89)</f>
        <v>Katar</v>
      </c>
      <c r="L89" s="43" t="str">
        <f t="shared" si="6"/>
        <v>Land_01!B89</v>
      </c>
      <c r="M89" s="43" t="str">
        <f t="shared" si="7"/>
        <v>Land_01!C89</v>
      </c>
    </row>
    <row r="90" spans="1:13" x14ac:dyDescent="0.2">
      <c r="A90" s="42">
        <f t="shared" si="5"/>
        <v>88</v>
      </c>
      <c r="B90" s="43" t="str">
        <f t="shared" ca="1" si="4"/>
        <v>Kenia - KEN</v>
      </c>
      <c r="C90" s="42" t="str" cm="1">
        <f t="array" aca="1" ref="C90" ca="1">INDIRECT(M90)</f>
        <v>KEN</v>
      </c>
      <c r="D90" s="43" t="str" cm="1">
        <f t="array" aca="1" ref="D90" ca="1">INDIRECT(L90)</f>
        <v>Kenia</v>
      </c>
      <c r="L90" s="43" t="str">
        <f t="shared" si="6"/>
        <v>Land_01!B90</v>
      </c>
      <c r="M90" s="43" t="str">
        <f t="shared" si="7"/>
        <v>Land_01!C90</v>
      </c>
    </row>
    <row r="91" spans="1:13" x14ac:dyDescent="0.2">
      <c r="A91" s="42">
        <f t="shared" si="5"/>
        <v>89</v>
      </c>
      <c r="B91" s="43" t="str">
        <f t="shared" ca="1" si="4"/>
        <v>Kirgisistan - KGZ</v>
      </c>
      <c r="C91" s="42" t="str" cm="1">
        <f t="array" aca="1" ref="C91" ca="1">INDIRECT(M91)</f>
        <v>KGZ</v>
      </c>
      <c r="D91" s="43" t="str" cm="1">
        <f t="array" aca="1" ref="D91" ca="1">INDIRECT(L91)</f>
        <v>Kirgisistan</v>
      </c>
      <c r="L91" s="43" t="str">
        <f t="shared" si="6"/>
        <v>Land_01!B91</v>
      </c>
      <c r="M91" s="43" t="str">
        <f t="shared" si="7"/>
        <v>Land_01!C91</v>
      </c>
    </row>
    <row r="92" spans="1:13" x14ac:dyDescent="0.2">
      <c r="A92" s="42">
        <f t="shared" si="5"/>
        <v>90</v>
      </c>
      <c r="B92" s="43" t="str">
        <f t="shared" ca="1" si="4"/>
        <v>Kiribati - KIR</v>
      </c>
      <c r="C92" s="42" t="str" cm="1">
        <f t="array" aca="1" ref="C92" ca="1">INDIRECT(M92)</f>
        <v>KIR</v>
      </c>
      <c r="D92" s="43" t="str" cm="1">
        <f t="array" aca="1" ref="D92" ca="1">INDIRECT(L92)</f>
        <v>Kiribati</v>
      </c>
      <c r="L92" s="43" t="str">
        <f t="shared" si="6"/>
        <v>Land_01!B92</v>
      </c>
      <c r="M92" s="43" t="str">
        <f t="shared" si="7"/>
        <v>Land_01!C92</v>
      </c>
    </row>
    <row r="93" spans="1:13" x14ac:dyDescent="0.2">
      <c r="A93" s="42">
        <f t="shared" si="5"/>
        <v>91</v>
      </c>
      <c r="B93" s="43" t="str">
        <f t="shared" ca="1" si="4"/>
        <v>Kolumbien - COL</v>
      </c>
      <c r="C93" s="42" t="str" cm="1">
        <f t="array" aca="1" ref="C93" ca="1">INDIRECT(M93)</f>
        <v>COL</v>
      </c>
      <c r="D93" s="43" t="str" cm="1">
        <f t="array" aca="1" ref="D93" ca="1">INDIRECT(L93)</f>
        <v>Kolumbien</v>
      </c>
      <c r="L93" s="43" t="str">
        <f t="shared" si="6"/>
        <v>Land_01!B93</v>
      </c>
      <c r="M93" s="43" t="str">
        <f t="shared" si="7"/>
        <v>Land_01!C93</v>
      </c>
    </row>
    <row r="94" spans="1:13" x14ac:dyDescent="0.2">
      <c r="A94" s="42">
        <f t="shared" si="5"/>
        <v>92</v>
      </c>
      <c r="B94" s="43" t="str">
        <f t="shared" ca="1" si="4"/>
        <v>Komoren - COM</v>
      </c>
      <c r="C94" s="42" t="str" cm="1">
        <f t="array" aca="1" ref="C94" ca="1">INDIRECT(M94)</f>
        <v>COM</v>
      </c>
      <c r="D94" s="43" t="str" cm="1">
        <f t="array" aca="1" ref="D94" ca="1">INDIRECT(L94)</f>
        <v>Komoren</v>
      </c>
      <c r="L94" s="43" t="str">
        <f t="shared" si="6"/>
        <v>Land_01!B94</v>
      </c>
      <c r="M94" s="43" t="str">
        <f t="shared" si="7"/>
        <v>Land_01!C94</v>
      </c>
    </row>
    <row r="95" spans="1:13" x14ac:dyDescent="0.2">
      <c r="A95" s="42">
        <f t="shared" si="5"/>
        <v>93</v>
      </c>
      <c r="B95" s="43" t="str">
        <f t="shared" ca="1" si="4"/>
        <v>Kosovo - KOS</v>
      </c>
      <c r="C95" s="42" t="str" cm="1">
        <f t="array" aca="1" ref="C95" ca="1">INDIRECT(M95)</f>
        <v>KOS</v>
      </c>
      <c r="D95" s="43" t="str" cm="1">
        <f t="array" aca="1" ref="D95" ca="1">INDIRECT(L95)</f>
        <v>Kosovo</v>
      </c>
      <c r="L95" s="43" t="str">
        <f t="shared" si="6"/>
        <v>Land_01!B95</v>
      </c>
      <c r="M95" s="43" t="str">
        <f t="shared" si="7"/>
        <v>Land_01!C95</v>
      </c>
    </row>
    <row r="96" spans="1:13" x14ac:dyDescent="0.2">
      <c r="A96" s="42">
        <f t="shared" si="5"/>
        <v>94</v>
      </c>
      <c r="B96" s="43" t="str">
        <f t="shared" ca="1" si="4"/>
        <v>Kroatien - CRO</v>
      </c>
      <c r="C96" s="42" t="str" cm="1">
        <f t="array" aca="1" ref="C96" ca="1">INDIRECT(M96)</f>
        <v>CRO</v>
      </c>
      <c r="D96" s="43" t="str" cm="1">
        <f t="array" aca="1" ref="D96" ca="1">INDIRECT(L96)</f>
        <v>Kroatien</v>
      </c>
      <c r="L96" s="43" t="str">
        <f t="shared" si="6"/>
        <v>Land_01!B96</v>
      </c>
      <c r="M96" s="43" t="str">
        <f t="shared" si="7"/>
        <v>Land_01!C96</v>
      </c>
    </row>
    <row r="97" spans="1:13" x14ac:dyDescent="0.2">
      <c r="A97" s="42">
        <f t="shared" si="5"/>
        <v>95</v>
      </c>
      <c r="B97" s="43" t="str">
        <f t="shared" ca="1" si="4"/>
        <v>Kuba - CUB</v>
      </c>
      <c r="C97" s="42" t="str" cm="1">
        <f t="array" aca="1" ref="C97" ca="1">INDIRECT(M97)</f>
        <v>CUB</v>
      </c>
      <c r="D97" s="43" t="str" cm="1">
        <f t="array" aca="1" ref="D97" ca="1">INDIRECT(L97)</f>
        <v>Kuba</v>
      </c>
      <c r="L97" s="43" t="str">
        <f t="shared" si="6"/>
        <v>Land_01!B97</v>
      </c>
      <c r="M97" s="43" t="str">
        <f t="shared" si="7"/>
        <v>Land_01!C97</v>
      </c>
    </row>
    <row r="98" spans="1:13" x14ac:dyDescent="0.2">
      <c r="A98" s="42">
        <f t="shared" si="5"/>
        <v>96</v>
      </c>
      <c r="B98" s="43" t="str">
        <f t="shared" ca="1" si="4"/>
        <v>Kuwait - KUW</v>
      </c>
      <c r="C98" s="42" t="str" cm="1">
        <f t="array" aca="1" ref="C98" ca="1">INDIRECT(M98)</f>
        <v>KUW</v>
      </c>
      <c r="D98" s="43" t="str" cm="1">
        <f t="array" aca="1" ref="D98" ca="1">INDIRECT(L98)</f>
        <v>Kuwait</v>
      </c>
      <c r="L98" s="43" t="str">
        <f t="shared" si="6"/>
        <v>Land_01!B98</v>
      </c>
      <c r="M98" s="43" t="str">
        <f t="shared" si="7"/>
        <v>Land_01!C98</v>
      </c>
    </row>
    <row r="99" spans="1:13" x14ac:dyDescent="0.2">
      <c r="A99" s="42">
        <f t="shared" si="5"/>
        <v>97</v>
      </c>
      <c r="B99" s="43" t="str">
        <f t="shared" ca="1" si="4"/>
        <v>Laos - LAO</v>
      </c>
      <c r="C99" s="42" t="str" cm="1">
        <f t="array" aca="1" ref="C99" ca="1">INDIRECT(M99)</f>
        <v>LAO</v>
      </c>
      <c r="D99" s="43" t="str" cm="1">
        <f t="array" aca="1" ref="D99" ca="1">INDIRECT(L99)</f>
        <v>Laos</v>
      </c>
      <c r="L99" s="43" t="str">
        <f t="shared" si="6"/>
        <v>Land_01!B99</v>
      </c>
      <c r="M99" s="43" t="str">
        <f t="shared" si="7"/>
        <v>Land_01!C99</v>
      </c>
    </row>
    <row r="100" spans="1:13" x14ac:dyDescent="0.2">
      <c r="A100" s="42">
        <f t="shared" si="5"/>
        <v>98</v>
      </c>
      <c r="B100" s="43" t="str">
        <f t="shared" ca="1" si="4"/>
        <v>Lesotho - LES</v>
      </c>
      <c r="C100" s="42" t="str" cm="1">
        <f t="array" aca="1" ref="C100" ca="1">INDIRECT(M100)</f>
        <v>LES</v>
      </c>
      <c r="D100" s="43" t="str" cm="1">
        <f t="array" aca="1" ref="D100" ca="1">INDIRECT(L100)</f>
        <v>Lesotho</v>
      </c>
      <c r="L100" s="43" t="str">
        <f t="shared" si="6"/>
        <v>Land_01!B100</v>
      </c>
      <c r="M100" s="43" t="str">
        <f t="shared" si="7"/>
        <v>Land_01!C100</v>
      </c>
    </row>
    <row r="101" spans="1:13" x14ac:dyDescent="0.2">
      <c r="A101" s="42">
        <f t="shared" si="5"/>
        <v>99</v>
      </c>
      <c r="B101" s="43" t="str">
        <f t="shared" ca="1" si="4"/>
        <v>Lettland - LAT</v>
      </c>
      <c r="C101" s="42" t="str" cm="1">
        <f t="array" aca="1" ref="C101" ca="1">INDIRECT(M101)</f>
        <v>LAT</v>
      </c>
      <c r="D101" s="43" t="str" cm="1">
        <f t="array" aca="1" ref="D101" ca="1">INDIRECT(L101)</f>
        <v>Lettland</v>
      </c>
      <c r="L101" s="43" t="str">
        <f t="shared" si="6"/>
        <v>Land_01!B101</v>
      </c>
      <c r="M101" s="43" t="str">
        <f t="shared" si="7"/>
        <v>Land_01!C101</v>
      </c>
    </row>
    <row r="102" spans="1:13" x14ac:dyDescent="0.2">
      <c r="A102" s="42">
        <f t="shared" si="5"/>
        <v>100</v>
      </c>
      <c r="B102" s="43" t="str">
        <f t="shared" ca="1" si="4"/>
        <v>Libanon - LBN</v>
      </c>
      <c r="C102" s="42" t="str" cm="1">
        <f t="array" aca="1" ref="C102" ca="1">INDIRECT(M102)</f>
        <v>LBN</v>
      </c>
      <c r="D102" s="43" t="str" cm="1">
        <f t="array" aca="1" ref="D102" ca="1">INDIRECT(L102)</f>
        <v>Libanon</v>
      </c>
      <c r="L102" s="43" t="str">
        <f t="shared" si="6"/>
        <v>Land_01!B102</v>
      </c>
      <c r="M102" s="43" t="str">
        <f t="shared" si="7"/>
        <v>Land_01!C102</v>
      </c>
    </row>
    <row r="103" spans="1:13" x14ac:dyDescent="0.2">
      <c r="A103" s="42">
        <f t="shared" si="5"/>
        <v>101</v>
      </c>
      <c r="B103" s="43" t="str">
        <f t="shared" ca="1" si="4"/>
        <v>Liberia - LBR</v>
      </c>
      <c r="C103" s="42" t="str" cm="1">
        <f t="array" aca="1" ref="C103" ca="1">INDIRECT(M103)</f>
        <v>LBR</v>
      </c>
      <c r="D103" s="43" t="str" cm="1">
        <f t="array" aca="1" ref="D103" ca="1">INDIRECT(L103)</f>
        <v>Liberia</v>
      </c>
      <c r="L103" s="43" t="str">
        <f t="shared" si="6"/>
        <v>Land_01!B103</v>
      </c>
      <c r="M103" s="43" t="str">
        <f t="shared" si="7"/>
        <v>Land_01!C103</v>
      </c>
    </row>
    <row r="104" spans="1:13" x14ac:dyDescent="0.2">
      <c r="A104" s="42">
        <f t="shared" si="5"/>
        <v>102</v>
      </c>
      <c r="B104" s="43" t="str">
        <f t="shared" ca="1" si="4"/>
        <v>Libyen - LBA</v>
      </c>
      <c r="C104" s="42" t="str" cm="1">
        <f t="array" aca="1" ref="C104" ca="1">INDIRECT(M104)</f>
        <v>LBA</v>
      </c>
      <c r="D104" s="43" t="str" cm="1">
        <f t="array" aca="1" ref="D104" ca="1">INDIRECT(L104)</f>
        <v>Libyen</v>
      </c>
      <c r="L104" s="43" t="str">
        <f t="shared" si="6"/>
        <v>Land_01!B104</v>
      </c>
      <c r="M104" s="43" t="str">
        <f t="shared" si="7"/>
        <v>Land_01!C104</v>
      </c>
    </row>
    <row r="105" spans="1:13" x14ac:dyDescent="0.2">
      <c r="A105" s="42">
        <f t="shared" si="5"/>
        <v>103</v>
      </c>
      <c r="B105" s="43" t="str">
        <f t="shared" ca="1" si="4"/>
        <v>Liechtenstein - LIE</v>
      </c>
      <c r="C105" s="42" t="str" cm="1">
        <f t="array" aca="1" ref="C105" ca="1">INDIRECT(M105)</f>
        <v>LIE</v>
      </c>
      <c r="D105" s="43" t="str" cm="1">
        <f t="array" aca="1" ref="D105" ca="1">INDIRECT(L105)</f>
        <v>Liechtenstein</v>
      </c>
      <c r="L105" s="43" t="str">
        <f t="shared" si="6"/>
        <v>Land_01!B105</v>
      </c>
      <c r="M105" s="43" t="str">
        <f t="shared" si="7"/>
        <v>Land_01!C105</v>
      </c>
    </row>
    <row r="106" spans="1:13" x14ac:dyDescent="0.2">
      <c r="A106" s="42">
        <f t="shared" si="5"/>
        <v>104</v>
      </c>
      <c r="B106" s="43" t="str">
        <f t="shared" ca="1" si="4"/>
        <v>Litauen - LTU</v>
      </c>
      <c r="C106" s="42" t="str" cm="1">
        <f t="array" aca="1" ref="C106" ca="1">INDIRECT(M106)</f>
        <v>LTU</v>
      </c>
      <c r="D106" s="43" t="str" cm="1">
        <f t="array" aca="1" ref="D106" ca="1">INDIRECT(L106)</f>
        <v>Litauen</v>
      </c>
      <c r="L106" s="43" t="str">
        <f t="shared" si="6"/>
        <v>Land_01!B106</v>
      </c>
      <c r="M106" s="43" t="str">
        <f t="shared" si="7"/>
        <v>Land_01!C106</v>
      </c>
    </row>
    <row r="107" spans="1:13" x14ac:dyDescent="0.2">
      <c r="A107" s="42">
        <f t="shared" si="5"/>
        <v>105</v>
      </c>
      <c r="B107" s="43" t="str">
        <f t="shared" ca="1" si="4"/>
        <v>Luxemburg - LUX</v>
      </c>
      <c r="C107" s="42" t="str" cm="1">
        <f t="array" aca="1" ref="C107" ca="1">INDIRECT(M107)</f>
        <v>LUX</v>
      </c>
      <c r="D107" s="43" t="str" cm="1">
        <f t="array" aca="1" ref="D107" ca="1">INDIRECT(L107)</f>
        <v>Luxemburg</v>
      </c>
      <c r="L107" s="43" t="str">
        <f t="shared" si="6"/>
        <v>Land_01!B107</v>
      </c>
      <c r="M107" s="43" t="str">
        <f t="shared" si="7"/>
        <v>Land_01!C107</v>
      </c>
    </row>
    <row r="108" spans="1:13" x14ac:dyDescent="0.2">
      <c r="A108" s="42">
        <f t="shared" si="5"/>
        <v>106</v>
      </c>
      <c r="B108" s="43" t="str">
        <f t="shared" ca="1" si="4"/>
        <v>Madagaskar - MAD</v>
      </c>
      <c r="C108" s="42" t="str" cm="1">
        <f t="array" aca="1" ref="C108" ca="1">INDIRECT(M108)</f>
        <v>MAD</v>
      </c>
      <c r="D108" s="43" t="str" cm="1">
        <f t="array" aca="1" ref="D108" ca="1">INDIRECT(L108)</f>
        <v>Madagaskar</v>
      </c>
      <c r="L108" s="43" t="str">
        <f t="shared" si="6"/>
        <v>Land_01!B108</v>
      </c>
      <c r="M108" s="43" t="str">
        <f t="shared" si="7"/>
        <v>Land_01!C108</v>
      </c>
    </row>
    <row r="109" spans="1:13" x14ac:dyDescent="0.2">
      <c r="A109" s="42">
        <f t="shared" si="5"/>
        <v>107</v>
      </c>
      <c r="B109" s="43" t="str">
        <f t="shared" ca="1" si="4"/>
        <v>Malawi - MAW</v>
      </c>
      <c r="C109" s="42" t="str" cm="1">
        <f t="array" aca="1" ref="C109" ca="1">INDIRECT(M109)</f>
        <v>MAW</v>
      </c>
      <c r="D109" s="43" t="str" cm="1">
        <f t="array" aca="1" ref="D109" ca="1">INDIRECT(L109)</f>
        <v>Malawi</v>
      </c>
      <c r="L109" s="43" t="str">
        <f t="shared" si="6"/>
        <v>Land_01!B109</v>
      </c>
      <c r="M109" s="43" t="str">
        <f t="shared" si="7"/>
        <v>Land_01!C109</v>
      </c>
    </row>
    <row r="110" spans="1:13" x14ac:dyDescent="0.2">
      <c r="A110" s="42">
        <f t="shared" si="5"/>
        <v>108</v>
      </c>
      <c r="B110" s="43" t="str">
        <f t="shared" ca="1" si="4"/>
        <v>Malaysia - MAS</v>
      </c>
      <c r="C110" s="42" t="str" cm="1">
        <f t="array" aca="1" ref="C110" ca="1">INDIRECT(M110)</f>
        <v>MAS</v>
      </c>
      <c r="D110" s="43" t="str" cm="1">
        <f t="array" aca="1" ref="D110" ca="1">INDIRECT(L110)</f>
        <v>Malaysia</v>
      </c>
      <c r="L110" s="43" t="str">
        <f t="shared" si="6"/>
        <v>Land_01!B110</v>
      </c>
      <c r="M110" s="43" t="str">
        <f t="shared" si="7"/>
        <v>Land_01!C110</v>
      </c>
    </row>
    <row r="111" spans="1:13" x14ac:dyDescent="0.2">
      <c r="A111" s="42">
        <f t="shared" si="5"/>
        <v>109</v>
      </c>
      <c r="B111" s="43" t="str">
        <f t="shared" ca="1" si="4"/>
        <v>Malediven - MDV</v>
      </c>
      <c r="C111" s="42" t="str" cm="1">
        <f t="array" aca="1" ref="C111" ca="1">INDIRECT(M111)</f>
        <v>MDV</v>
      </c>
      <c r="D111" s="43" t="str" cm="1">
        <f t="array" aca="1" ref="D111" ca="1">INDIRECT(L111)</f>
        <v>Malediven</v>
      </c>
      <c r="L111" s="43" t="str">
        <f t="shared" si="6"/>
        <v>Land_01!B111</v>
      </c>
      <c r="M111" s="43" t="str">
        <f t="shared" si="7"/>
        <v>Land_01!C111</v>
      </c>
    </row>
    <row r="112" spans="1:13" x14ac:dyDescent="0.2">
      <c r="A112" s="42">
        <f t="shared" si="5"/>
        <v>110</v>
      </c>
      <c r="B112" s="43" t="str">
        <f t="shared" ca="1" si="4"/>
        <v>Mali - MLI</v>
      </c>
      <c r="C112" s="42" t="str" cm="1">
        <f t="array" aca="1" ref="C112" ca="1">INDIRECT(M112)</f>
        <v>MLI</v>
      </c>
      <c r="D112" s="43" t="str" cm="1">
        <f t="array" aca="1" ref="D112" ca="1">INDIRECT(L112)</f>
        <v>Mali</v>
      </c>
      <c r="L112" s="43" t="str">
        <f t="shared" si="6"/>
        <v>Land_01!B112</v>
      </c>
      <c r="M112" s="43" t="str">
        <f t="shared" si="7"/>
        <v>Land_01!C112</v>
      </c>
    </row>
    <row r="113" spans="1:13" x14ac:dyDescent="0.2">
      <c r="A113" s="42">
        <f t="shared" si="5"/>
        <v>111</v>
      </c>
      <c r="B113" s="43" t="str">
        <f t="shared" ca="1" si="4"/>
        <v>Malta - MLT</v>
      </c>
      <c r="C113" s="42" t="str" cm="1">
        <f t="array" aca="1" ref="C113" ca="1">INDIRECT(M113)</f>
        <v>MLT</v>
      </c>
      <c r="D113" s="43" t="str" cm="1">
        <f t="array" aca="1" ref="D113" ca="1">INDIRECT(L113)</f>
        <v>Malta</v>
      </c>
      <c r="L113" s="43" t="str">
        <f t="shared" si="6"/>
        <v>Land_01!B113</v>
      </c>
      <c r="M113" s="43" t="str">
        <f t="shared" si="7"/>
        <v>Land_01!C113</v>
      </c>
    </row>
    <row r="114" spans="1:13" x14ac:dyDescent="0.2">
      <c r="A114" s="42">
        <f t="shared" si="5"/>
        <v>112</v>
      </c>
      <c r="B114" s="43" t="str">
        <f t="shared" ca="1" si="4"/>
        <v>Marokko - MAR</v>
      </c>
      <c r="C114" s="42" t="str" cm="1">
        <f t="array" aca="1" ref="C114" ca="1">INDIRECT(M114)</f>
        <v>MAR</v>
      </c>
      <c r="D114" s="43" t="str" cm="1">
        <f t="array" aca="1" ref="D114" ca="1">INDIRECT(L114)</f>
        <v>Marokko</v>
      </c>
      <c r="L114" s="43" t="str">
        <f t="shared" si="6"/>
        <v>Land_01!B114</v>
      </c>
      <c r="M114" s="43" t="str">
        <f t="shared" si="7"/>
        <v>Land_01!C114</v>
      </c>
    </row>
    <row r="115" spans="1:13" x14ac:dyDescent="0.2">
      <c r="A115" s="42">
        <f t="shared" si="5"/>
        <v>113</v>
      </c>
      <c r="B115" s="43" t="str">
        <f t="shared" ca="1" si="4"/>
        <v>Marshallinseln - MHL</v>
      </c>
      <c r="C115" s="42" t="str" cm="1">
        <f t="array" aca="1" ref="C115" ca="1">INDIRECT(M115)</f>
        <v>MHL</v>
      </c>
      <c r="D115" s="43" t="str" cm="1">
        <f t="array" aca="1" ref="D115" ca="1">INDIRECT(L115)</f>
        <v>Marshallinseln</v>
      </c>
      <c r="L115" s="43" t="str">
        <f t="shared" si="6"/>
        <v>Land_01!B115</v>
      </c>
      <c r="M115" s="43" t="str">
        <f t="shared" si="7"/>
        <v>Land_01!C115</v>
      </c>
    </row>
    <row r="116" spans="1:13" x14ac:dyDescent="0.2">
      <c r="A116" s="42">
        <f t="shared" si="5"/>
        <v>114</v>
      </c>
      <c r="B116" s="43" t="str">
        <f t="shared" ca="1" si="4"/>
        <v>Mauretanien - MTN</v>
      </c>
      <c r="C116" s="42" t="str" cm="1">
        <f t="array" aca="1" ref="C116" ca="1">INDIRECT(M116)</f>
        <v>MTN</v>
      </c>
      <c r="D116" s="43" t="str" cm="1">
        <f t="array" aca="1" ref="D116" ca="1">INDIRECT(L116)</f>
        <v>Mauretanien</v>
      </c>
      <c r="L116" s="43" t="str">
        <f t="shared" si="6"/>
        <v>Land_01!B116</v>
      </c>
      <c r="M116" s="43" t="str">
        <f t="shared" si="7"/>
        <v>Land_01!C116</v>
      </c>
    </row>
    <row r="117" spans="1:13" x14ac:dyDescent="0.2">
      <c r="A117" s="42">
        <f t="shared" si="5"/>
        <v>115</v>
      </c>
      <c r="B117" s="43" t="str">
        <f t="shared" ca="1" si="4"/>
        <v>Mauritius - MRI</v>
      </c>
      <c r="C117" s="42" t="str" cm="1">
        <f t="array" aca="1" ref="C117" ca="1">INDIRECT(M117)</f>
        <v>MRI</v>
      </c>
      <c r="D117" s="43" t="str" cm="1">
        <f t="array" aca="1" ref="D117" ca="1">INDIRECT(L117)</f>
        <v>Mauritius</v>
      </c>
      <c r="L117" s="43" t="str">
        <f t="shared" si="6"/>
        <v>Land_01!B117</v>
      </c>
      <c r="M117" s="43" t="str">
        <f t="shared" si="7"/>
        <v>Land_01!C117</v>
      </c>
    </row>
    <row r="118" spans="1:13" x14ac:dyDescent="0.2">
      <c r="A118" s="42">
        <f t="shared" si="5"/>
        <v>116</v>
      </c>
      <c r="B118" s="43" t="str">
        <f t="shared" ca="1" si="4"/>
        <v>Mexiko - MEX</v>
      </c>
      <c r="C118" s="42" t="str" cm="1">
        <f t="array" aca="1" ref="C118" ca="1">INDIRECT(M118)</f>
        <v>MEX</v>
      </c>
      <c r="D118" s="43" t="str" cm="1">
        <f t="array" aca="1" ref="D118" ca="1">INDIRECT(L118)</f>
        <v>Mexiko</v>
      </c>
      <c r="L118" s="43" t="str">
        <f t="shared" si="6"/>
        <v>Land_01!B118</v>
      </c>
      <c r="M118" s="43" t="str">
        <f t="shared" si="7"/>
        <v>Land_01!C118</v>
      </c>
    </row>
    <row r="119" spans="1:13" x14ac:dyDescent="0.2">
      <c r="A119" s="42">
        <f t="shared" si="5"/>
        <v>117</v>
      </c>
      <c r="B119" s="43" t="str">
        <f t="shared" ca="1" si="4"/>
        <v>Mikronesien - FSM</v>
      </c>
      <c r="C119" s="42" t="str" cm="1">
        <f t="array" aca="1" ref="C119" ca="1">INDIRECT(M119)</f>
        <v>FSM</v>
      </c>
      <c r="D119" s="43" t="str" cm="1">
        <f t="array" aca="1" ref="D119" ca="1">INDIRECT(L119)</f>
        <v>Mikronesien</v>
      </c>
      <c r="L119" s="43" t="str">
        <f t="shared" si="6"/>
        <v>Land_01!B119</v>
      </c>
      <c r="M119" s="43" t="str">
        <f t="shared" si="7"/>
        <v>Land_01!C119</v>
      </c>
    </row>
    <row r="120" spans="1:13" x14ac:dyDescent="0.2">
      <c r="A120" s="42">
        <f t="shared" si="5"/>
        <v>118</v>
      </c>
      <c r="B120" s="43" t="str">
        <f t="shared" ca="1" si="4"/>
        <v>Moldawien - MDA</v>
      </c>
      <c r="C120" s="42" t="str" cm="1">
        <f t="array" aca="1" ref="C120" ca="1">INDIRECT(M120)</f>
        <v>MDA</v>
      </c>
      <c r="D120" s="43" t="str" cm="1">
        <f t="array" aca="1" ref="D120" ca="1">INDIRECT(L120)</f>
        <v>Moldawien</v>
      </c>
      <c r="L120" s="43" t="str">
        <f t="shared" si="6"/>
        <v>Land_01!B120</v>
      </c>
      <c r="M120" s="43" t="str">
        <f t="shared" si="7"/>
        <v>Land_01!C120</v>
      </c>
    </row>
    <row r="121" spans="1:13" x14ac:dyDescent="0.2">
      <c r="A121" s="42">
        <f t="shared" si="5"/>
        <v>119</v>
      </c>
      <c r="B121" s="43" t="str">
        <f t="shared" ca="1" si="4"/>
        <v>Monaco - MON</v>
      </c>
      <c r="C121" s="42" t="str" cm="1">
        <f t="array" aca="1" ref="C121" ca="1">INDIRECT(M121)</f>
        <v>MON</v>
      </c>
      <c r="D121" s="43" t="str" cm="1">
        <f t="array" aca="1" ref="D121" ca="1">INDIRECT(L121)</f>
        <v>Monaco</v>
      </c>
      <c r="L121" s="43" t="str">
        <f t="shared" si="6"/>
        <v>Land_01!B121</v>
      </c>
      <c r="M121" s="43" t="str">
        <f t="shared" si="7"/>
        <v>Land_01!C121</v>
      </c>
    </row>
    <row r="122" spans="1:13" x14ac:dyDescent="0.2">
      <c r="A122" s="42">
        <f t="shared" si="5"/>
        <v>120</v>
      </c>
      <c r="B122" s="43" t="str">
        <f t="shared" ca="1" si="4"/>
        <v>Mongolei - MGL</v>
      </c>
      <c r="C122" s="42" t="str" cm="1">
        <f t="array" aca="1" ref="C122" ca="1">INDIRECT(M122)</f>
        <v>MGL</v>
      </c>
      <c r="D122" s="43" t="str" cm="1">
        <f t="array" aca="1" ref="D122" ca="1">INDIRECT(L122)</f>
        <v>Mongolei</v>
      </c>
      <c r="L122" s="43" t="str">
        <f t="shared" si="6"/>
        <v>Land_01!B122</v>
      </c>
      <c r="M122" s="43" t="str">
        <f t="shared" si="7"/>
        <v>Land_01!C122</v>
      </c>
    </row>
    <row r="123" spans="1:13" x14ac:dyDescent="0.2">
      <c r="A123" s="42">
        <f t="shared" si="5"/>
        <v>121</v>
      </c>
      <c r="B123" s="43" t="str">
        <f t="shared" ca="1" si="4"/>
        <v>Montenegro - MNE</v>
      </c>
      <c r="C123" s="42" t="str" cm="1">
        <f t="array" aca="1" ref="C123" ca="1">INDIRECT(M123)</f>
        <v>MNE</v>
      </c>
      <c r="D123" s="43" t="str" cm="1">
        <f t="array" aca="1" ref="D123" ca="1">INDIRECT(L123)</f>
        <v>Montenegro</v>
      </c>
      <c r="L123" s="43" t="str">
        <f t="shared" si="6"/>
        <v>Land_01!B123</v>
      </c>
      <c r="M123" s="43" t="str">
        <f t="shared" si="7"/>
        <v>Land_01!C123</v>
      </c>
    </row>
    <row r="124" spans="1:13" x14ac:dyDescent="0.2">
      <c r="A124" s="42">
        <f t="shared" si="5"/>
        <v>122</v>
      </c>
      <c r="B124" s="43" t="str">
        <f t="shared" ca="1" si="4"/>
        <v>Mosambik - MOZ</v>
      </c>
      <c r="C124" s="42" t="str" cm="1">
        <f t="array" aca="1" ref="C124" ca="1">INDIRECT(M124)</f>
        <v>MOZ</v>
      </c>
      <c r="D124" s="43" t="str" cm="1">
        <f t="array" aca="1" ref="D124" ca="1">INDIRECT(L124)</f>
        <v>Mosambik</v>
      </c>
      <c r="L124" s="43" t="str">
        <f t="shared" si="6"/>
        <v>Land_01!B124</v>
      </c>
      <c r="M124" s="43" t="str">
        <f t="shared" si="7"/>
        <v>Land_01!C124</v>
      </c>
    </row>
    <row r="125" spans="1:13" x14ac:dyDescent="0.2">
      <c r="A125" s="42">
        <f t="shared" si="5"/>
        <v>123</v>
      </c>
      <c r="B125" s="43" t="str">
        <f t="shared" ca="1" si="4"/>
        <v>Myanmar - MYA</v>
      </c>
      <c r="C125" s="42" t="str" cm="1">
        <f t="array" aca="1" ref="C125" ca="1">INDIRECT(M125)</f>
        <v>MYA</v>
      </c>
      <c r="D125" s="43" t="str" cm="1">
        <f t="array" aca="1" ref="D125" ca="1">INDIRECT(L125)</f>
        <v>Myanmar</v>
      </c>
      <c r="L125" s="43" t="str">
        <f t="shared" si="6"/>
        <v>Land_01!B125</v>
      </c>
      <c r="M125" s="43" t="str">
        <f t="shared" si="7"/>
        <v>Land_01!C125</v>
      </c>
    </row>
    <row r="126" spans="1:13" x14ac:dyDescent="0.2">
      <c r="A126" s="42">
        <f t="shared" si="5"/>
        <v>124</v>
      </c>
      <c r="B126" s="43" t="str">
        <f t="shared" ca="1" si="4"/>
        <v>Namibia - NAM</v>
      </c>
      <c r="C126" s="42" t="str" cm="1">
        <f t="array" aca="1" ref="C126" ca="1">INDIRECT(M126)</f>
        <v>NAM</v>
      </c>
      <c r="D126" s="43" t="str" cm="1">
        <f t="array" aca="1" ref="D126" ca="1">INDIRECT(L126)</f>
        <v>Namibia</v>
      </c>
      <c r="L126" s="43" t="str">
        <f t="shared" si="6"/>
        <v>Land_01!B126</v>
      </c>
      <c r="M126" s="43" t="str">
        <f t="shared" si="7"/>
        <v>Land_01!C126</v>
      </c>
    </row>
    <row r="127" spans="1:13" x14ac:dyDescent="0.2">
      <c r="A127" s="42">
        <f t="shared" si="5"/>
        <v>125</v>
      </c>
      <c r="B127" s="43" t="str">
        <f t="shared" ca="1" si="4"/>
        <v>Nauru - NRU</v>
      </c>
      <c r="C127" s="42" t="str" cm="1">
        <f t="array" aca="1" ref="C127" ca="1">INDIRECT(M127)</f>
        <v>NRU</v>
      </c>
      <c r="D127" s="43" t="str" cm="1">
        <f t="array" aca="1" ref="D127" ca="1">INDIRECT(L127)</f>
        <v>Nauru</v>
      </c>
      <c r="L127" s="43" t="str">
        <f t="shared" si="6"/>
        <v>Land_01!B127</v>
      </c>
      <c r="M127" s="43" t="str">
        <f t="shared" si="7"/>
        <v>Land_01!C127</v>
      </c>
    </row>
    <row r="128" spans="1:13" x14ac:dyDescent="0.2">
      <c r="A128" s="42">
        <f t="shared" si="5"/>
        <v>126</v>
      </c>
      <c r="B128" s="43" t="str">
        <f t="shared" ca="1" si="4"/>
        <v>Nepal - NEP</v>
      </c>
      <c r="C128" s="42" t="str" cm="1">
        <f t="array" aca="1" ref="C128" ca="1">INDIRECT(M128)</f>
        <v>NEP</v>
      </c>
      <c r="D128" s="43" t="str" cm="1">
        <f t="array" aca="1" ref="D128" ca="1">INDIRECT(L128)</f>
        <v>Nepal</v>
      </c>
      <c r="L128" s="43" t="str">
        <f t="shared" si="6"/>
        <v>Land_01!B128</v>
      </c>
      <c r="M128" s="43" t="str">
        <f t="shared" si="7"/>
        <v>Land_01!C128</v>
      </c>
    </row>
    <row r="129" spans="1:13" x14ac:dyDescent="0.2">
      <c r="A129" s="42">
        <f t="shared" si="5"/>
        <v>127</v>
      </c>
      <c r="B129" s="43" t="str">
        <f t="shared" ca="1" si="4"/>
        <v>Neuseeland - NZL</v>
      </c>
      <c r="C129" s="42" t="str" cm="1">
        <f t="array" aca="1" ref="C129" ca="1">INDIRECT(M129)</f>
        <v>NZL</v>
      </c>
      <c r="D129" s="43" t="str" cm="1">
        <f t="array" aca="1" ref="D129" ca="1">INDIRECT(L129)</f>
        <v>Neuseeland</v>
      </c>
      <c r="L129" s="43" t="str">
        <f t="shared" si="6"/>
        <v>Land_01!B129</v>
      </c>
      <c r="M129" s="43" t="str">
        <f t="shared" si="7"/>
        <v>Land_01!C129</v>
      </c>
    </row>
    <row r="130" spans="1:13" x14ac:dyDescent="0.2">
      <c r="A130" s="42">
        <f t="shared" si="5"/>
        <v>128</v>
      </c>
      <c r="B130" s="43" t="str">
        <f t="shared" ca="1" si="4"/>
        <v>Nicaragua - NCA</v>
      </c>
      <c r="C130" s="42" t="str" cm="1">
        <f t="array" aca="1" ref="C130" ca="1">INDIRECT(M130)</f>
        <v>NCA</v>
      </c>
      <c r="D130" s="43" t="str" cm="1">
        <f t="array" aca="1" ref="D130" ca="1">INDIRECT(L130)</f>
        <v>Nicaragua</v>
      </c>
      <c r="L130" s="43" t="str">
        <f t="shared" si="6"/>
        <v>Land_01!B130</v>
      </c>
      <c r="M130" s="43" t="str">
        <f t="shared" si="7"/>
        <v>Land_01!C130</v>
      </c>
    </row>
    <row r="131" spans="1:13" x14ac:dyDescent="0.2">
      <c r="A131" s="42">
        <f t="shared" si="5"/>
        <v>129</v>
      </c>
      <c r="B131" s="43" t="str">
        <f t="shared" ca="1" si="4"/>
        <v>Niederlande - NED</v>
      </c>
      <c r="C131" s="42" t="str" cm="1">
        <f t="array" aca="1" ref="C131" ca="1">INDIRECT(M131)</f>
        <v>NED</v>
      </c>
      <c r="D131" s="43" t="str" cm="1">
        <f t="array" aca="1" ref="D131" ca="1">INDIRECT(L131)</f>
        <v>Niederlande</v>
      </c>
      <c r="L131" s="43" t="str">
        <f t="shared" si="6"/>
        <v>Land_01!B131</v>
      </c>
      <c r="M131" s="43" t="str">
        <f t="shared" si="7"/>
        <v>Land_01!C131</v>
      </c>
    </row>
    <row r="132" spans="1:13" x14ac:dyDescent="0.2">
      <c r="A132" s="42">
        <f t="shared" si="5"/>
        <v>130</v>
      </c>
      <c r="B132" s="43" t="str">
        <f t="shared" ref="B132:B195" ca="1" si="8">D132 &amp; " - " &amp; C132</f>
        <v>Niger - NIG</v>
      </c>
      <c r="C132" s="42" t="str" cm="1">
        <f t="array" aca="1" ref="C132" ca="1">INDIRECT(M132)</f>
        <v>NIG</v>
      </c>
      <c r="D132" s="43" t="str" cm="1">
        <f t="array" aca="1" ref="D132" ca="1">INDIRECT(L132)</f>
        <v>Niger</v>
      </c>
      <c r="L132" s="43" t="str">
        <f t="shared" si="6"/>
        <v>Land_01!B132</v>
      </c>
      <c r="M132" s="43" t="str">
        <f t="shared" si="7"/>
        <v>Land_01!C132</v>
      </c>
    </row>
    <row r="133" spans="1:13" x14ac:dyDescent="0.2">
      <c r="A133" s="42">
        <f t="shared" ref="A133:A196" si="9">A132+1</f>
        <v>131</v>
      </c>
      <c r="B133" s="43" t="str">
        <f t="shared" ca="1" si="8"/>
        <v>Nigeria - NGR</v>
      </c>
      <c r="C133" s="42" t="str" cm="1">
        <f t="array" aca="1" ref="C133" ca="1">INDIRECT(M133)</f>
        <v>NGR</v>
      </c>
      <c r="D133" s="43" t="str" cm="1">
        <f t="array" aca="1" ref="D133" ca="1">INDIRECT(L133)</f>
        <v>Nigeria</v>
      </c>
      <c r="L133" s="43" t="str">
        <f t="shared" si="6"/>
        <v>Land_01!B133</v>
      </c>
      <c r="M133" s="43" t="str">
        <f t="shared" si="7"/>
        <v>Land_01!C133</v>
      </c>
    </row>
    <row r="134" spans="1:13" x14ac:dyDescent="0.2">
      <c r="A134" s="42">
        <f t="shared" si="9"/>
        <v>132</v>
      </c>
      <c r="B134" s="43" t="str">
        <f t="shared" ca="1" si="8"/>
        <v>Nordkorea - PRK</v>
      </c>
      <c r="C134" s="42" t="str" cm="1">
        <f t="array" aca="1" ref="C134" ca="1">INDIRECT(M134)</f>
        <v>PRK</v>
      </c>
      <c r="D134" s="43" t="str" cm="1">
        <f t="array" aca="1" ref="D134" ca="1">INDIRECT(L134)</f>
        <v>Nordkorea</v>
      </c>
      <c r="L134" s="43" t="str">
        <f t="shared" ref="L134:L197" si="10">L$2 &amp; "!B" &amp; ROW(L134)</f>
        <v>Land_01!B134</v>
      </c>
      <c r="M134" s="43" t="str">
        <f t="shared" ref="M134:M197" si="11">L$2 &amp; "!C" &amp; ROW(L134)</f>
        <v>Land_01!C134</v>
      </c>
    </row>
    <row r="135" spans="1:13" x14ac:dyDescent="0.2">
      <c r="A135" s="42">
        <f t="shared" si="9"/>
        <v>133</v>
      </c>
      <c r="B135" s="43" t="str">
        <f t="shared" ca="1" si="8"/>
        <v>Nordmazedonien - MKD</v>
      </c>
      <c r="C135" s="42" t="str" cm="1">
        <f t="array" aca="1" ref="C135" ca="1">INDIRECT(M135)</f>
        <v>MKD</v>
      </c>
      <c r="D135" s="43" t="str" cm="1">
        <f t="array" aca="1" ref="D135" ca="1">INDIRECT(L135)</f>
        <v>Nordmazedonien</v>
      </c>
      <c r="L135" s="43" t="str">
        <f t="shared" si="10"/>
        <v>Land_01!B135</v>
      </c>
      <c r="M135" s="43" t="str">
        <f t="shared" si="11"/>
        <v>Land_01!C135</v>
      </c>
    </row>
    <row r="136" spans="1:13" x14ac:dyDescent="0.2">
      <c r="A136" s="42">
        <f t="shared" si="9"/>
        <v>134</v>
      </c>
      <c r="B136" s="43" t="str">
        <f t="shared" ca="1" si="8"/>
        <v>Norwegen - NOR</v>
      </c>
      <c r="C136" s="42" t="str" cm="1">
        <f t="array" aca="1" ref="C136" ca="1">INDIRECT(M136)</f>
        <v>NOR</v>
      </c>
      <c r="D136" s="43" t="str" cm="1">
        <f t="array" aca="1" ref="D136" ca="1">INDIRECT(L136)</f>
        <v>Norwegen</v>
      </c>
      <c r="L136" s="43" t="str">
        <f t="shared" si="10"/>
        <v>Land_01!B136</v>
      </c>
      <c r="M136" s="43" t="str">
        <f t="shared" si="11"/>
        <v>Land_01!C136</v>
      </c>
    </row>
    <row r="137" spans="1:13" x14ac:dyDescent="0.2">
      <c r="A137" s="42">
        <f t="shared" si="9"/>
        <v>135</v>
      </c>
      <c r="B137" s="43" t="str">
        <f t="shared" ca="1" si="8"/>
        <v>Oman - OMA</v>
      </c>
      <c r="C137" s="42" t="str" cm="1">
        <f t="array" aca="1" ref="C137" ca="1">INDIRECT(M137)</f>
        <v>OMA</v>
      </c>
      <c r="D137" s="43" t="str" cm="1">
        <f t="array" aca="1" ref="D137" ca="1">INDIRECT(L137)</f>
        <v>Oman</v>
      </c>
      <c r="L137" s="43" t="str">
        <f t="shared" si="10"/>
        <v>Land_01!B137</v>
      </c>
      <c r="M137" s="43" t="str">
        <f t="shared" si="11"/>
        <v>Land_01!C137</v>
      </c>
    </row>
    <row r="138" spans="1:13" x14ac:dyDescent="0.2">
      <c r="A138" s="42">
        <f t="shared" si="9"/>
        <v>136</v>
      </c>
      <c r="B138" s="43" t="str">
        <f t="shared" ca="1" si="8"/>
        <v>Österreich - AUT</v>
      </c>
      <c r="C138" s="42" t="str" cm="1">
        <f t="array" aca="1" ref="C138" ca="1">INDIRECT(M138)</f>
        <v>AUT</v>
      </c>
      <c r="D138" s="43" t="str" cm="1">
        <f t="array" aca="1" ref="D138" ca="1">INDIRECT(L138)</f>
        <v>Österreich</v>
      </c>
      <c r="L138" s="43" t="str">
        <f t="shared" si="10"/>
        <v>Land_01!B138</v>
      </c>
      <c r="M138" s="43" t="str">
        <f t="shared" si="11"/>
        <v>Land_01!C138</v>
      </c>
    </row>
    <row r="139" spans="1:13" x14ac:dyDescent="0.2">
      <c r="A139" s="42">
        <f t="shared" si="9"/>
        <v>137</v>
      </c>
      <c r="B139" s="43" t="str">
        <f t="shared" ca="1" si="8"/>
        <v>Osttimor - TLS</v>
      </c>
      <c r="C139" s="42" t="str" cm="1">
        <f t="array" aca="1" ref="C139" ca="1">INDIRECT(M139)</f>
        <v>TLS</v>
      </c>
      <c r="D139" s="43" t="str" cm="1">
        <f t="array" aca="1" ref="D139" ca="1">INDIRECT(L139)</f>
        <v>Osttimor</v>
      </c>
      <c r="L139" s="43" t="str">
        <f t="shared" si="10"/>
        <v>Land_01!B139</v>
      </c>
      <c r="M139" s="43" t="str">
        <f t="shared" si="11"/>
        <v>Land_01!C139</v>
      </c>
    </row>
    <row r="140" spans="1:13" x14ac:dyDescent="0.2">
      <c r="A140" s="42">
        <f t="shared" si="9"/>
        <v>138</v>
      </c>
      <c r="B140" s="43" t="str">
        <f t="shared" ca="1" si="8"/>
        <v>Pakistan - PAK</v>
      </c>
      <c r="C140" s="42" t="str" cm="1">
        <f t="array" aca="1" ref="C140" ca="1">INDIRECT(M140)</f>
        <v>PAK</v>
      </c>
      <c r="D140" s="43" t="str" cm="1">
        <f t="array" aca="1" ref="D140" ca="1">INDIRECT(L140)</f>
        <v>Pakistan</v>
      </c>
      <c r="L140" s="43" t="str">
        <f t="shared" si="10"/>
        <v>Land_01!B140</v>
      </c>
      <c r="M140" s="43" t="str">
        <f t="shared" si="11"/>
        <v>Land_01!C140</v>
      </c>
    </row>
    <row r="141" spans="1:13" x14ac:dyDescent="0.2">
      <c r="A141" s="42">
        <f t="shared" si="9"/>
        <v>139</v>
      </c>
      <c r="B141" s="43" t="str">
        <f t="shared" ca="1" si="8"/>
        <v>Palästina - PLE</v>
      </c>
      <c r="C141" s="42" t="str" cm="1">
        <f t="array" aca="1" ref="C141" ca="1">INDIRECT(M141)</f>
        <v>PLE</v>
      </c>
      <c r="D141" s="43" t="str" cm="1">
        <f t="array" aca="1" ref="D141" ca="1">INDIRECT(L141)</f>
        <v>Palästina</v>
      </c>
      <c r="L141" s="43" t="str">
        <f t="shared" si="10"/>
        <v>Land_01!B141</v>
      </c>
      <c r="M141" s="43" t="str">
        <f t="shared" si="11"/>
        <v>Land_01!C141</v>
      </c>
    </row>
    <row r="142" spans="1:13" x14ac:dyDescent="0.2">
      <c r="A142" s="42">
        <f t="shared" si="9"/>
        <v>140</v>
      </c>
      <c r="B142" s="43" t="str">
        <f t="shared" ca="1" si="8"/>
        <v>Palau - PLW</v>
      </c>
      <c r="C142" s="42" t="str" cm="1">
        <f t="array" aca="1" ref="C142" ca="1">INDIRECT(M142)</f>
        <v>PLW</v>
      </c>
      <c r="D142" s="43" t="str" cm="1">
        <f t="array" aca="1" ref="D142" ca="1">INDIRECT(L142)</f>
        <v>Palau</v>
      </c>
      <c r="L142" s="43" t="str">
        <f t="shared" si="10"/>
        <v>Land_01!B142</v>
      </c>
      <c r="M142" s="43" t="str">
        <f t="shared" si="11"/>
        <v>Land_01!C142</v>
      </c>
    </row>
    <row r="143" spans="1:13" x14ac:dyDescent="0.2">
      <c r="A143" s="42">
        <f t="shared" si="9"/>
        <v>141</v>
      </c>
      <c r="B143" s="43" t="str">
        <f t="shared" ca="1" si="8"/>
        <v>Panama - PAN</v>
      </c>
      <c r="C143" s="42" t="str" cm="1">
        <f t="array" aca="1" ref="C143" ca="1">INDIRECT(M143)</f>
        <v>PAN</v>
      </c>
      <c r="D143" s="43" t="str" cm="1">
        <f t="array" aca="1" ref="D143" ca="1">INDIRECT(L143)</f>
        <v>Panama</v>
      </c>
      <c r="L143" s="43" t="str">
        <f t="shared" si="10"/>
        <v>Land_01!B143</v>
      </c>
      <c r="M143" s="43" t="str">
        <f t="shared" si="11"/>
        <v>Land_01!C143</v>
      </c>
    </row>
    <row r="144" spans="1:13" x14ac:dyDescent="0.2">
      <c r="A144" s="42">
        <f t="shared" si="9"/>
        <v>142</v>
      </c>
      <c r="B144" s="43" t="str">
        <f t="shared" ca="1" si="8"/>
        <v>Papua-Neuguinea - PNG</v>
      </c>
      <c r="C144" s="42" t="str" cm="1">
        <f t="array" aca="1" ref="C144" ca="1">INDIRECT(M144)</f>
        <v>PNG</v>
      </c>
      <c r="D144" s="43" t="str" cm="1">
        <f t="array" aca="1" ref="D144" ca="1">INDIRECT(L144)</f>
        <v>Papua-Neuguinea</v>
      </c>
      <c r="L144" s="43" t="str">
        <f t="shared" si="10"/>
        <v>Land_01!B144</v>
      </c>
      <c r="M144" s="43" t="str">
        <f t="shared" si="11"/>
        <v>Land_01!C144</v>
      </c>
    </row>
    <row r="145" spans="1:13" x14ac:dyDescent="0.2">
      <c r="A145" s="42">
        <f t="shared" si="9"/>
        <v>143</v>
      </c>
      <c r="B145" s="43" t="str">
        <f t="shared" ca="1" si="8"/>
        <v>Paraguay - PAR</v>
      </c>
      <c r="C145" s="42" t="str" cm="1">
        <f t="array" aca="1" ref="C145" ca="1">INDIRECT(M145)</f>
        <v>PAR</v>
      </c>
      <c r="D145" s="43" t="str" cm="1">
        <f t="array" aca="1" ref="D145" ca="1">INDIRECT(L145)</f>
        <v>Paraguay</v>
      </c>
      <c r="L145" s="43" t="str">
        <f t="shared" si="10"/>
        <v>Land_01!B145</v>
      </c>
      <c r="M145" s="43" t="str">
        <f t="shared" si="11"/>
        <v>Land_01!C145</v>
      </c>
    </row>
    <row r="146" spans="1:13" x14ac:dyDescent="0.2">
      <c r="A146" s="42">
        <f t="shared" si="9"/>
        <v>144</v>
      </c>
      <c r="B146" s="43" t="str">
        <f t="shared" ca="1" si="8"/>
        <v>Peru - PER</v>
      </c>
      <c r="C146" s="42" t="str" cm="1">
        <f t="array" aca="1" ref="C146" ca="1">INDIRECT(M146)</f>
        <v>PER</v>
      </c>
      <c r="D146" s="43" t="str" cm="1">
        <f t="array" aca="1" ref="D146" ca="1">INDIRECT(L146)</f>
        <v>Peru</v>
      </c>
      <c r="L146" s="43" t="str">
        <f t="shared" si="10"/>
        <v>Land_01!B146</v>
      </c>
      <c r="M146" s="43" t="str">
        <f t="shared" si="11"/>
        <v>Land_01!C146</v>
      </c>
    </row>
    <row r="147" spans="1:13" x14ac:dyDescent="0.2">
      <c r="A147" s="42">
        <f t="shared" si="9"/>
        <v>145</v>
      </c>
      <c r="B147" s="43" t="str">
        <f t="shared" ca="1" si="8"/>
        <v>Philippinen - PHI</v>
      </c>
      <c r="C147" s="42" t="str" cm="1">
        <f t="array" aca="1" ref="C147" ca="1">INDIRECT(M147)</f>
        <v>PHI</v>
      </c>
      <c r="D147" s="43" t="str" cm="1">
        <f t="array" aca="1" ref="D147" ca="1">INDIRECT(L147)</f>
        <v>Philippinen</v>
      </c>
      <c r="L147" s="43" t="str">
        <f t="shared" si="10"/>
        <v>Land_01!B147</v>
      </c>
      <c r="M147" s="43" t="str">
        <f t="shared" si="11"/>
        <v>Land_01!C147</v>
      </c>
    </row>
    <row r="148" spans="1:13" x14ac:dyDescent="0.2">
      <c r="A148" s="42">
        <f t="shared" si="9"/>
        <v>146</v>
      </c>
      <c r="B148" s="43" t="str">
        <f t="shared" ca="1" si="8"/>
        <v>Polen - POL</v>
      </c>
      <c r="C148" s="42" t="str" cm="1">
        <f t="array" aca="1" ref="C148" ca="1">INDIRECT(M148)</f>
        <v>POL</v>
      </c>
      <c r="D148" s="43" t="str" cm="1">
        <f t="array" aca="1" ref="D148" ca="1">INDIRECT(L148)</f>
        <v>Polen</v>
      </c>
      <c r="L148" s="43" t="str">
        <f t="shared" si="10"/>
        <v>Land_01!B148</v>
      </c>
      <c r="M148" s="43" t="str">
        <f t="shared" si="11"/>
        <v>Land_01!C148</v>
      </c>
    </row>
    <row r="149" spans="1:13" x14ac:dyDescent="0.2">
      <c r="A149" s="42">
        <f t="shared" si="9"/>
        <v>147</v>
      </c>
      <c r="B149" s="43" t="str">
        <f t="shared" ca="1" si="8"/>
        <v>Portugal - POR</v>
      </c>
      <c r="C149" s="42" t="str" cm="1">
        <f t="array" aca="1" ref="C149" ca="1">INDIRECT(M149)</f>
        <v>POR</v>
      </c>
      <c r="D149" s="43" t="str" cm="1">
        <f t="array" aca="1" ref="D149" ca="1">INDIRECT(L149)</f>
        <v>Portugal</v>
      </c>
      <c r="L149" s="43" t="str">
        <f t="shared" si="10"/>
        <v>Land_01!B149</v>
      </c>
      <c r="M149" s="43" t="str">
        <f t="shared" si="11"/>
        <v>Land_01!C149</v>
      </c>
    </row>
    <row r="150" spans="1:13" x14ac:dyDescent="0.2">
      <c r="A150" s="42">
        <f t="shared" si="9"/>
        <v>148</v>
      </c>
      <c r="B150" s="43" t="str">
        <f t="shared" ca="1" si="8"/>
        <v>Puerto Rico - PUR</v>
      </c>
      <c r="C150" s="42" t="str" cm="1">
        <f t="array" aca="1" ref="C150" ca="1">INDIRECT(M150)</f>
        <v>PUR</v>
      </c>
      <c r="D150" s="43" t="str" cm="1">
        <f t="array" aca="1" ref="D150" ca="1">INDIRECT(L150)</f>
        <v>Puerto Rico</v>
      </c>
      <c r="L150" s="43" t="str">
        <f t="shared" si="10"/>
        <v>Land_01!B150</v>
      </c>
      <c r="M150" s="43" t="str">
        <f t="shared" si="11"/>
        <v>Land_01!C150</v>
      </c>
    </row>
    <row r="151" spans="1:13" x14ac:dyDescent="0.2">
      <c r="A151" s="42">
        <f t="shared" si="9"/>
        <v>149</v>
      </c>
      <c r="B151" s="43" t="str">
        <f t="shared" ca="1" si="8"/>
        <v>Republik Kongo - CGO</v>
      </c>
      <c r="C151" s="42" t="str" cm="1">
        <f t="array" aca="1" ref="C151" ca="1">INDIRECT(M151)</f>
        <v>CGO</v>
      </c>
      <c r="D151" s="43" t="str" cm="1">
        <f t="array" aca="1" ref="D151" ca="1">INDIRECT(L151)</f>
        <v>Republik Kongo</v>
      </c>
      <c r="L151" s="43" t="str">
        <f t="shared" si="10"/>
        <v>Land_01!B151</v>
      </c>
      <c r="M151" s="43" t="str">
        <f t="shared" si="11"/>
        <v>Land_01!C151</v>
      </c>
    </row>
    <row r="152" spans="1:13" x14ac:dyDescent="0.2">
      <c r="A152" s="42">
        <f t="shared" si="9"/>
        <v>150</v>
      </c>
      <c r="B152" s="43" t="str">
        <f t="shared" ca="1" si="8"/>
        <v>Ruanda - RWA</v>
      </c>
      <c r="C152" s="42" t="str" cm="1">
        <f t="array" aca="1" ref="C152" ca="1">INDIRECT(M152)</f>
        <v>RWA</v>
      </c>
      <c r="D152" s="43" t="str" cm="1">
        <f t="array" aca="1" ref="D152" ca="1">INDIRECT(L152)</f>
        <v>Ruanda</v>
      </c>
      <c r="L152" s="43" t="str">
        <f t="shared" si="10"/>
        <v>Land_01!B152</v>
      </c>
      <c r="M152" s="43" t="str">
        <f t="shared" si="11"/>
        <v>Land_01!C152</v>
      </c>
    </row>
    <row r="153" spans="1:13" x14ac:dyDescent="0.2">
      <c r="A153" s="42">
        <f t="shared" si="9"/>
        <v>151</v>
      </c>
      <c r="B153" s="43" t="str">
        <f t="shared" ca="1" si="8"/>
        <v>Rumänien - ROU</v>
      </c>
      <c r="C153" s="42" t="str" cm="1">
        <f t="array" aca="1" ref="C153" ca="1">INDIRECT(M153)</f>
        <v>ROU</v>
      </c>
      <c r="D153" s="43" t="str" cm="1">
        <f t="array" aca="1" ref="D153" ca="1">INDIRECT(L153)</f>
        <v>Rumänien</v>
      </c>
      <c r="L153" s="43" t="str">
        <f t="shared" si="10"/>
        <v>Land_01!B153</v>
      </c>
      <c r="M153" s="43" t="str">
        <f t="shared" si="11"/>
        <v>Land_01!C153</v>
      </c>
    </row>
    <row r="154" spans="1:13" x14ac:dyDescent="0.2">
      <c r="A154" s="42">
        <f t="shared" si="9"/>
        <v>152</v>
      </c>
      <c r="B154" s="43" t="str">
        <f t="shared" ca="1" si="8"/>
        <v>Russland - RUS</v>
      </c>
      <c r="C154" s="42" t="str" cm="1">
        <f t="array" aca="1" ref="C154" ca="1">INDIRECT(M154)</f>
        <v>RUS</v>
      </c>
      <c r="D154" s="43" t="str" cm="1">
        <f t="array" aca="1" ref="D154" ca="1">INDIRECT(L154)</f>
        <v>Russland</v>
      </c>
      <c r="L154" s="43" t="str">
        <f t="shared" si="10"/>
        <v>Land_01!B154</v>
      </c>
      <c r="M154" s="43" t="str">
        <f t="shared" si="11"/>
        <v>Land_01!C154</v>
      </c>
    </row>
    <row r="155" spans="1:13" x14ac:dyDescent="0.2">
      <c r="A155" s="42">
        <f t="shared" si="9"/>
        <v>153</v>
      </c>
      <c r="B155" s="43" t="str">
        <f t="shared" ca="1" si="8"/>
        <v>Salomonen - SOL</v>
      </c>
      <c r="C155" s="42" t="str" cm="1">
        <f t="array" aca="1" ref="C155" ca="1">INDIRECT(M155)</f>
        <v>SOL</v>
      </c>
      <c r="D155" s="43" t="str" cm="1">
        <f t="array" aca="1" ref="D155" ca="1">INDIRECT(L155)</f>
        <v>Salomonen</v>
      </c>
      <c r="L155" s="43" t="str">
        <f t="shared" si="10"/>
        <v>Land_01!B155</v>
      </c>
      <c r="M155" s="43" t="str">
        <f t="shared" si="11"/>
        <v>Land_01!C155</v>
      </c>
    </row>
    <row r="156" spans="1:13" x14ac:dyDescent="0.2">
      <c r="A156" s="42">
        <f t="shared" si="9"/>
        <v>154</v>
      </c>
      <c r="B156" s="43" t="str">
        <f t="shared" ca="1" si="8"/>
        <v>Sambia - ZAM</v>
      </c>
      <c r="C156" s="42" t="str" cm="1">
        <f t="array" aca="1" ref="C156" ca="1">INDIRECT(M156)</f>
        <v>ZAM</v>
      </c>
      <c r="D156" s="43" t="str" cm="1">
        <f t="array" aca="1" ref="D156" ca="1">INDIRECT(L156)</f>
        <v>Sambia</v>
      </c>
      <c r="L156" s="43" t="str">
        <f t="shared" si="10"/>
        <v>Land_01!B156</v>
      </c>
      <c r="M156" s="43" t="str">
        <f t="shared" si="11"/>
        <v>Land_01!C156</v>
      </c>
    </row>
    <row r="157" spans="1:13" x14ac:dyDescent="0.2">
      <c r="A157" s="42">
        <f t="shared" si="9"/>
        <v>155</v>
      </c>
      <c r="B157" s="43" t="str">
        <f t="shared" ca="1" si="8"/>
        <v>Samoa - SAM</v>
      </c>
      <c r="C157" s="42" t="str" cm="1">
        <f t="array" aca="1" ref="C157" ca="1">INDIRECT(M157)</f>
        <v>SAM</v>
      </c>
      <c r="D157" s="43" t="str" cm="1">
        <f t="array" aca="1" ref="D157" ca="1">INDIRECT(L157)</f>
        <v>Samoa</v>
      </c>
      <c r="L157" s="43" t="str">
        <f t="shared" si="10"/>
        <v>Land_01!B157</v>
      </c>
      <c r="M157" s="43" t="str">
        <f t="shared" si="11"/>
        <v>Land_01!C157</v>
      </c>
    </row>
    <row r="158" spans="1:13" x14ac:dyDescent="0.2">
      <c r="A158" s="42">
        <f t="shared" si="9"/>
        <v>156</v>
      </c>
      <c r="B158" s="43" t="str">
        <f t="shared" ca="1" si="8"/>
        <v>San Marino - SMR</v>
      </c>
      <c r="C158" s="42" t="str" cm="1">
        <f t="array" aca="1" ref="C158" ca="1">INDIRECT(M158)</f>
        <v>SMR</v>
      </c>
      <c r="D158" s="43" t="str" cm="1">
        <f t="array" aca="1" ref="D158" ca="1">INDIRECT(L158)</f>
        <v>San Marino</v>
      </c>
      <c r="L158" s="43" t="str">
        <f t="shared" si="10"/>
        <v>Land_01!B158</v>
      </c>
      <c r="M158" s="43" t="str">
        <f t="shared" si="11"/>
        <v>Land_01!C158</v>
      </c>
    </row>
    <row r="159" spans="1:13" x14ac:dyDescent="0.2">
      <c r="A159" s="42">
        <f t="shared" si="9"/>
        <v>157</v>
      </c>
      <c r="B159" s="43" t="str">
        <f t="shared" ca="1" si="8"/>
        <v>São Tomé und Príncipe - STP</v>
      </c>
      <c r="C159" s="42" t="str" cm="1">
        <f t="array" aca="1" ref="C159" ca="1">INDIRECT(M159)</f>
        <v>STP</v>
      </c>
      <c r="D159" s="43" t="str" cm="1">
        <f t="array" aca="1" ref="D159" ca="1">INDIRECT(L159)</f>
        <v>São Tomé und Príncipe</v>
      </c>
      <c r="L159" s="43" t="str">
        <f t="shared" si="10"/>
        <v>Land_01!B159</v>
      </c>
      <c r="M159" s="43" t="str">
        <f t="shared" si="11"/>
        <v>Land_01!C159</v>
      </c>
    </row>
    <row r="160" spans="1:13" x14ac:dyDescent="0.2">
      <c r="A160" s="42">
        <f t="shared" si="9"/>
        <v>158</v>
      </c>
      <c r="B160" s="43" t="str">
        <f t="shared" ca="1" si="8"/>
        <v>Saudi-Arabien - KSA</v>
      </c>
      <c r="C160" s="42" t="str" cm="1">
        <f t="array" aca="1" ref="C160" ca="1">INDIRECT(M160)</f>
        <v>KSA</v>
      </c>
      <c r="D160" s="43" t="str" cm="1">
        <f t="array" aca="1" ref="D160" ca="1">INDIRECT(L160)</f>
        <v>Saudi-Arabien</v>
      </c>
      <c r="L160" s="43" t="str">
        <f t="shared" si="10"/>
        <v>Land_01!B160</v>
      </c>
      <c r="M160" s="43" t="str">
        <f t="shared" si="11"/>
        <v>Land_01!C160</v>
      </c>
    </row>
    <row r="161" spans="1:13" x14ac:dyDescent="0.2">
      <c r="A161" s="42">
        <f t="shared" si="9"/>
        <v>159</v>
      </c>
      <c r="B161" s="43" t="str">
        <f t="shared" ca="1" si="8"/>
        <v>Schweden - SWE</v>
      </c>
      <c r="C161" s="42" t="str" cm="1">
        <f t="array" aca="1" ref="C161" ca="1">INDIRECT(M161)</f>
        <v>SWE</v>
      </c>
      <c r="D161" s="43" t="str" cm="1">
        <f t="array" aca="1" ref="D161" ca="1">INDIRECT(L161)</f>
        <v>Schweden</v>
      </c>
      <c r="L161" s="43" t="str">
        <f t="shared" si="10"/>
        <v>Land_01!B161</v>
      </c>
      <c r="M161" s="43" t="str">
        <f t="shared" si="11"/>
        <v>Land_01!C161</v>
      </c>
    </row>
    <row r="162" spans="1:13" x14ac:dyDescent="0.2">
      <c r="A162" s="42">
        <f t="shared" si="9"/>
        <v>160</v>
      </c>
      <c r="B162" s="43" t="str">
        <f t="shared" ca="1" si="8"/>
        <v>Schweiz - SUI</v>
      </c>
      <c r="C162" s="42" t="str" cm="1">
        <f t="array" aca="1" ref="C162" ca="1">INDIRECT(M162)</f>
        <v>SUI</v>
      </c>
      <c r="D162" s="43" t="str" cm="1">
        <f t="array" aca="1" ref="D162" ca="1">INDIRECT(L162)</f>
        <v>Schweiz</v>
      </c>
      <c r="L162" s="43" t="str">
        <f t="shared" si="10"/>
        <v>Land_01!B162</v>
      </c>
      <c r="M162" s="43" t="str">
        <f t="shared" si="11"/>
        <v>Land_01!C162</v>
      </c>
    </row>
    <row r="163" spans="1:13" x14ac:dyDescent="0.2">
      <c r="A163" s="42">
        <f t="shared" si="9"/>
        <v>161</v>
      </c>
      <c r="B163" s="43" t="str">
        <f t="shared" ca="1" si="8"/>
        <v>Senegal - SEN</v>
      </c>
      <c r="C163" s="42" t="str" cm="1">
        <f t="array" aca="1" ref="C163" ca="1">INDIRECT(M163)</f>
        <v>SEN</v>
      </c>
      <c r="D163" s="43" t="str" cm="1">
        <f t="array" aca="1" ref="D163" ca="1">INDIRECT(L163)</f>
        <v>Senegal</v>
      </c>
      <c r="L163" s="43" t="str">
        <f t="shared" si="10"/>
        <v>Land_01!B163</v>
      </c>
      <c r="M163" s="43" t="str">
        <f t="shared" si="11"/>
        <v>Land_01!C163</v>
      </c>
    </row>
    <row r="164" spans="1:13" x14ac:dyDescent="0.2">
      <c r="A164" s="42">
        <f t="shared" si="9"/>
        <v>162</v>
      </c>
      <c r="B164" s="43" t="str">
        <f t="shared" ca="1" si="8"/>
        <v>Serbien - SRB</v>
      </c>
      <c r="C164" s="42" t="str" cm="1">
        <f t="array" aca="1" ref="C164" ca="1">INDIRECT(M164)</f>
        <v>SRB</v>
      </c>
      <c r="D164" s="43" t="str" cm="1">
        <f t="array" aca="1" ref="D164" ca="1">INDIRECT(L164)</f>
        <v>Serbien</v>
      </c>
      <c r="L164" s="43" t="str">
        <f t="shared" si="10"/>
        <v>Land_01!B164</v>
      </c>
      <c r="M164" s="43" t="str">
        <f t="shared" si="11"/>
        <v>Land_01!C164</v>
      </c>
    </row>
    <row r="165" spans="1:13" x14ac:dyDescent="0.2">
      <c r="A165" s="42">
        <f t="shared" si="9"/>
        <v>163</v>
      </c>
      <c r="B165" s="43" t="str">
        <f t="shared" ca="1" si="8"/>
        <v>Seychellen - SEY</v>
      </c>
      <c r="C165" s="42" t="str" cm="1">
        <f t="array" aca="1" ref="C165" ca="1">INDIRECT(M165)</f>
        <v>SEY</v>
      </c>
      <c r="D165" s="43" t="str" cm="1">
        <f t="array" aca="1" ref="D165" ca="1">INDIRECT(L165)</f>
        <v>Seychellen</v>
      </c>
      <c r="L165" s="43" t="str">
        <f t="shared" si="10"/>
        <v>Land_01!B165</v>
      </c>
      <c r="M165" s="43" t="str">
        <f t="shared" si="11"/>
        <v>Land_01!C165</v>
      </c>
    </row>
    <row r="166" spans="1:13" x14ac:dyDescent="0.2">
      <c r="A166" s="42">
        <f t="shared" si="9"/>
        <v>164</v>
      </c>
      <c r="B166" s="43" t="str">
        <f t="shared" ca="1" si="8"/>
        <v>Sierra Leone - SLE</v>
      </c>
      <c r="C166" s="42" t="str" cm="1">
        <f t="array" aca="1" ref="C166" ca="1">INDIRECT(M166)</f>
        <v>SLE</v>
      </c>
      <c r="D166" s="43" t="str" cm="1">
        <f t="array" aca="1" ref="D166" ca="1">INDIRECT(L166)</f>
        <v>Sierra Leone</v>
      </c>
      <c r="L166" s="43" t="str">
        <f t="shared" si="10"/>
        <v>Land_01!B166</v>
      </c>
      <c r="M166" s="43" t="str">
        <f t="shared" si="11"/>
        <v>Land_01!C166</v>
      </c>
    </row>
    <row r="167" spans="1:13" x14ac:dyDescent="0.2">
      <c r="A167" s="42">
        <f t="shared" si="9"/>
        <v>165</v>
      </c>
      <c r="B167" s="43" t="str">
        <f t="shared" ca="1" si="8"/>
        <v>Simbabwe - ZIM</v>
      </c>
      <c r="C167" s="42" t="str" cm="1">
        <f t="array" aca="1" ref="C167" ca="1">INDIRECT(M167)</f>
        <v>ZIM</v>
      </c>
      <c r="D167" s="43" t="str" cm="1">
        <f t="array" aca="1" ref="D167" ca="1">INDIRECT(L167)</f>
        <v>Simbabwe</v>
      </c>
      <c r="L167" s="43" t="str">
        <f t="shared" si="10"/>
        <v>Land_01!B167</v>
      </c>
      <c r="M167" s="43" t="str">
        <f t="shared" si="11"/>
        <v>Land_01!C167</v>
      </c>
    </row>
    <row r="168" spans="1:13" x14ac:dyDescent="0.2">
      <c r="A168" s="42">
        <f t="shared" si="9"/>
        <v>166</v>
      </c>
      <c r="B168" s="43" t="str">
        <f t="shared" ca="1" si="8"/>
        <v>Singapur - SGP</v>
      </c>
      <c r="C168" s="42" t="str" cm="1">
        <f t="array" aca="1" ref="C168" ca="1">INDIRECT(M168)</f>
        <v>SGP</v>
      </c>
      <c r="D168" s="43" t="str" cm="1">
        <f t="array" aca="1" ref="D168" ca="1">INDIRECT(L168)</f>
        <v>Singapur</v>
      </c>
      <c r="L168" s="43" t="str">
        <f t="shared" si="10"/>
        <v>Land_01!B168</v>
      </c>
      <c r="M168" s="43" t="str">
        <f t="shared" si="11"/>
        <v>Land_01!C168</v>
      </c>
    </row>
    <row r="169" spans="1:13" x14ac:dyDescent="0.2">
      <c r="A169" s="42">
        <f t="shared" si="9"/>
        <v>167</v>
      </c>
      <c r="B169" s="43" t="str">
        <f t="shared" ca="1" si="8"/>
        <v>Slowakei - SVK</v>
      </c>
      <c r="C169" s="42" t="str" cm="1">
        <f t="array" aca="1" ref="C169" ca="1">INDIRECT(M169)</f>
        <v>SVK</v>
      </c>
      <c r="D169" s="43" t="str" cm="1">
        <f t="array" aca="1" ref="D169" ca="1">INDIRECT(L169)</f>
        <v>Slowakei</v>
      </c>
      <c r="L169" s="43" t="str">
        <f t="shared" si="10"/>
        <v>Land_01!B169</v>
      </c>
      <c r="M169" s="43" t="str">
        <f t="shared" si="11"/>
        <v>Land_01!C169</v>
      </c>
    </row>
    <row r="170" spans="1:13" x14ac:dyDescent="0.2">
      <c r="A170" s="42">
        <f t="shared" si="9"/>
        <v>168</v>
      </c>
      <c r="B170" s="43" t="str">
        <f t="shared" ca="1" si="8"/>
        <v>Slowenien - SLO</v>
      </c>
      <c r="C170" s="42" t="str" cm="1">
        <f t="array" aca="1" ref="C170" ca="1">INDIRECT(M170)</f>
        <v>SLO</v>
      </c>
      <c r="D170" s="43" t="str" cm="1">
        <f t="array" aca="1" ref="D170" ca="1">INDIRECT(L170)</f>
        <v>Slowenien</v>
      </c>
      <c r="L170" s="43" t="str">
        <f t="shared" si="10"/>
        <v>Land_01!B170</v>
      </c>
      <c r="M170" s="43" t="str">
        <f t="shared" si="11"/>
        <v>Land_01!C170</v>
      </c>
    </row>
    <row r="171" spans="1:13" x14ac:dyDescent="0.2">
      <c r="A171" s="42">
        <f t="shared" si="9"/>
        <v>169</v>
      </c>
      <c r="B171" s="43" t="str">
        <f t="shared" ca="1" si="8"/>
        <v>Somalia - SOM</v>
      </c>
      <c r="C171" s="42" t="str" cm="1">
        <f t="array" aca="1" ref="C171" ca="1">INDIRECT(M171)</f>
        <v>SOM</v>
      </c>
      <c r="D171" s="43" t="str" cm="1">
        <f t="array" aca="1" ref="D171" ca="1">INDIRECT(L171)</f>
        <v>Somalia</v>
      </c>
      <c r="L171" s="43" t="str">
        <f t="shared" si="10"/>
        <v>Land_01!B171</v>
      </c>
      <c r="M171" s="43" t="str">
        <f t="shared" si="11"/>
        <v>Land_01!C171</v>
      </c>
    </row>
    <row r="172" spans="1:13" x14ac:dyDescent="0.2">
      <c r="A172" s="42">
        <f t="shared" si="9"/>
        <v>170</v>
      </c>
      <c r="B172" s="43" t="str">
        <f t="shared" ca="1" si="8"/>
        <v>Spanien - ESP</v>
      </c>
      <c r="C172" s="42" t="str" cm="1">
        <f t="array" aca="1" ref="C172" ca="1">INDIRECT(M172)</f>
        <v>ESP</v>
      </c>
      <c r="D172" s="43" t="str" cm="1">
        <f t="array" aca="1" ref="D172" ca="1">INDIRECT(L172)</f>
        <v>Spanien</v>
      </c>
      <c r="L172" s="43" t="str">
        <f t="shared" si="10"/>
        <v>Land_01!B172</v>
      </c>
      <c r="M172" s="43" t="str">
        <f t="shared" si="11"/>
        <v>Land_01!C172</v>
      </c>
    </row>
    <row r="173" spans="1:13" x14ac:dyDescent="0.2">
      <c r="A173" s="42">
        <f t="shared" si="9"/>
        <v>171</v>
      </c>
      <c r="B173" s="43" t="str">
        <f t="shared" ca="1" si="8"/>
        <v>Sri Lanka - SRI</v>
      </c>
      <c r="C173" s="42" t="str" cm="1">
        <f t="array" aca="1" ref="C173" ca="1">INDIRECT(M173)</f>
        <v>SRI</v>
      </c>
      <c r="D173" s="43" t="str" cm="1">
        <f t="array" aca="1" ref="D173" ca="1">INDIRECT(L173)</f>
        <v>Sri Lanka</v>
      </c>
      <c r="L173" s="43" t="str">
        <f t="shared" si="10"/>
        <v>Land_01!B173</v>
      </c>
      <c r="M173" s="43" t="str">
        <f t="shared" si="11"/>
        <v>Land_01!C173</v>
      </c>
    </row>
    <row r="174" spans="1:13" x14ac:dyDescent="0.2">
      <c r="A174" s="42">
        <f t="shared" si="9"/>
        <v>172</v>
      </c>
      <c r="B174" s="43" t="str">
        <f t="shared" ca="1" si="8"/>
        <v>St. Kitts und Nevis - SKN</v>
      </c>
      <c r="C174" s="42" t="str" cm="1">
        <f t="array" aca="1" ref="C174" ca="1">INDIRECT(M174)</f>
        <v>SKN</v>
      </c>
      <c r="D174" s="43" t="str" cm="1">
        <f t="array" aca="1" ref="D174" ca="1">INDIRECT(L174)</f>
        <v>St. Kitts und Nevis</v>
      </c>
      <c r="L174" s="43" t="str">
        <f t="shared" si="10"/>
        <v>Land_01!B174</v>
      </c>
      <c r="M174" s="43" t="str">
        <f t="shared" si="11"/>
        <v>Land_01!C174</v>
      </c>
    </row>
    <row r="175" spans="1:13" x14ac:dyDescent="0.2">
      <c r="A175" s="42">
        <f t="shared" si="9"/>
        <v>173</v>
      </c>
      <c r="B175" s="43" t="str">
        <f t="shared" ca="1" si="8"/>
        <v>St. Lucia - LCA</v>
      </c>
      <c r="C175" s="42" t="str" cm="1">
        <f t="array" aca="1" ref="C175" ca="1">INDIRECT(M175)</f>
        <v>LCA</v>
      </c>
      <c r="D175" s="43" t="str" cm="1">
        <f t="array" aca="1" ref="D175" ca="1">INDIRECT(L175)</f>
        <v>St. Lucia</v>
      </c>
      <c r="L175" s="43" t="str">
        <f t="shared" si="10"/>
        <v>Land_01!B175</v>
      </c>
      <c r="M175" s="43" t="str">
        <f t="shared" si="11"/>
        <v>Land_01!C175</v>
      </c>
    </row>
    <row r="176" spans="1:13" x14ac:dyDescent="0.2">
      <c r="A176" s="42">
        <f t="shared" si="9"/>
        <v>174</v>
      </c>
      <c r="B176" s="43" t="str">
        <f t="shared" ca="1" si="8"/>
        <v>St. Vincent und die Grenadinen - VIN</v>
      </c>
      <c r="C176" s="42" t="str" cm="1">
        <f t="array" aca="1" ref="C176" ca="1">INDIRECT(M176)</f>
        <v>VIN</v>
      </c>
      <c r="D176" s="43" t="str" cm="1">
        <f t="array" aca="1" ref="D176" ca="1">INDIRECT(L176)</f>
        <v>St. Vincent und die Grenadinen</v>
      </c>
      <c r="L176" s="43" t="str">
        <f t="shared" si="10"/>
        <v>Land_01!B176</v>
      </c>
      <c r="M176" s="43" t="str">
        <f t="shared" si="11"/>
        <v>Land_01!C176</v>
      </c>
    </row>
    <row r="177" spans="1:13" x14ac:dyDescent="0.2">
      <c r="A177" s="42">
        <f t="shared" si="9"/>
        <v>175</v>
      </c>
      <c r="B177" s="43" t="str">
        <f t="shared" ca="1" si="8"/>
        <v>Südafrika - RSA</v>
      </c>
      <c r="C177" s="42" t="str" cm="1">
        <f t="array" aca="1" ref="C177" ca="1">INDIRECT(M177)</f>
        <v>RSA</v>
      </c>
      <c r="D177" s="43" t="str" cm="1">
        <f t="array" aca="1" ref="D177" ca="1">INDIRECT(L177)</f>
        <v>Südafrika</v>
      </c>
      <c r="L177" s="43" t="str">
        <f t="shared" si="10"/>
        <v>Land_01!B177</v>
      </c>
      <c r="M177" s="43" t="str">
        <f t="shared" si="11"/>
        <v>Land_01!C177</v>
      </c>
    </row>
    <row r="178" spans="1:13" x14ac:dyDescent="0.2">
      <c r="A178" s="42">
        <f t="shared" si="9"/>
        <v>176</v>
      </c>
      <c r="B178" s="43" t="str">
        <f t="shared" ca="1" si="8"/>
        <v>Sudan - SUD</v>
      </c>
      <c r="C178" s="42" t="str" cm="1">
        <f t="array" aca="1" ref="C178" ca="1">INDIRECT(M178)</f>
        <v>SUD</v>
      </c>
      <c r="D178" s="43" t="str" cm="1">
        <f t="array" aca="1" ref="D178" ca="1">INDIRECT(L178)</f>
        <v>Sudan</v>
      </c>
      <c r="L178" s="43" t="str">
        <f t="shared" si="10"/>
        <v>Land_01!B178</v>
      </c>
      <c r="M178" s="43" t="str">
        <f t="shared" si="11"/>
        <v>Land_01!C178</v>
      </c>
    </row>
    <row r="179" spans="1:13" x14ac:dyDescent="0.2">
      <c r="A179" s="42">
        <f t="shared" si="9"/>
        <v>177</v>
      </c>
      <c r="B179" s="43" t="str">
        <f t="shared" ca="1" si="8"/>
        <v>Südkorea - KOR</v>
      </c>
      <c r="C179" s="42" t="str" cm="1">
        <f t="array" aca="1" ref="C179" ca="1">INDIRECT(M179)</f>
        <v>KOR</v>
      </c>
      <c r="D179" s="43" t="str" cm="1">
        <f t="array" aca="1" ref="D179" ca="1">INDIRECT(L179)</f>
        <v>Südkorea</v>
      </c>
      <c r="L179" s="43" t="str">
        <f t="shared" si="10"/>
        <v>Land_01!B179</v>
      </c>
      <c r="M179" s="43" t="str">
        <f t="shared" si="11"/>
        <v>Land_01!C179</v>
      </c>
    </row>
    <row r="180" spans="1:13" x14ac:dyDescent="0.2">
      <c r="A180" s="42">
        <f t="shared" si="9"/>
        <v>178</v>
      </c>
      <c r="B180" s="43" t="str">
        <f t="shared" ca="1" si="8"/>
        <v>Suriname - SUR</v>
      </c>
      <c r="C180" s="42" t="str" cm="1">
        <f t="array" aca="1" ref="C180" ca="1">INDIRECT(M180)</f>
        <v>SUR</v>
      </c>
      <c r="D180" s="43" t="str" cm="1">
        <f t="array" aca="1" ref="D180" ca="1">INDIRECT(L180)</f>
        <v>Suriname</v>
      </c>
      <c r="L180" s="43" t="str">
        <f t="shared" si="10"/>
        <v>Land_01!B180</v>
      </c>
      <c r="M180" s="43" t="str">
        <f t="shared" si="11"/>
        <v>Land_01!C180</v>
      </c>
    </row>
    <row r="181" spans="1:13" x14ac:dyDescent="0.2">
      <c r="A181" s="42">
        <f t="shared" si="9"/>
        <v>179</v>
      </c>
      <c r="B181" s="43" t="str">
        <f t="shared" ca="1" si="8"/>
        <v>Syrien - SYR</v>
      </c>
      <c r="C181" s="42" t="str" cm="1">
        <f t="array" aca="1" ref="C181" ca="1">INDIRECT(M181)</f>
        <v>SYR</v>
      </c>
      <c r="D181" s="43" t="str" cm="1">
        <f t="array" aca="1" ref="D181" ca="1">INDIRECT(L181)</f>
        <v>Syrien</v>
      </c>
      <c r="L181" s="43" t="str">
        <f t="shared" si="10"/>
        <v>Land_01!B181</v>
      </c>
      <c r="M181" s="43" t="str">
        <f t="shared" si="11"/>
        <v>Land_01!C181</v>
      </c>
    </row>
    <row r="182" spans="1:13" x14ac:dyDescent="0.2">
      <c r="A182" s="42">
        <f t="shared" si="9"/>
        <v>180</v>
      </c>
      <c r="B182" s="43" t="str">
        <f t="shared" ca="1" si="8"/>
        <v>Tadschikistan - TJK</v>
      </c>
      <c r="C182" s="42" t="str" cm="1">
        <f t="array" aca="1" ref="C182" ca="1">INDIRECT(M182)</f>
        <v>TJK</v>
      </c>
      <c r="D182" s="43" t="str" cm="1">
        <f t="array" aca="1" ref="D182" ca="1">INDIRECT(L182)</f>
        <v>Tadschikistan</v>
      </c>
      <c r="L182" s="43" t="str">
        <f t="shared" si="10"/>
        <v>Land_01!B182</v>
      </c>
      <c r="M182" s="43" t="str">
        <f t="shared" si="11"/>
        <v>Land_01!C182</v>
      </c>
    </row>
    <row r="183" spans="1:13" x14ac:dyDescent="0.2">
      <c r="A183" s="42">
        <f t="shared" si="9"/>
        <v>181</v>
      </c>
      <c r="B183" s="43" t="str">
        <f t="shared" ca="1" si="8"/>
        <v>Taiwan - TPE</v>
      </c>
      <c r="C183" s="42" t="str" cm="1">
        <f t="array" aca="1" ref="C183" ca="1">INDIRECT(M183)</f>
        <v>TPE</v>
      </c>
      <c r="D183" s="43" t="str" cm="1">
        <f t="array" aca="1" ref="D183" ca="1">INDIRECT(L183)</f>
        <v>Taiwan</v>
      </c>
      <c r="L183" s="43" t="str">
        <f t="shared" si="10"/>
        <v>Land_01!B183</v>
      </c>
      <c r="M183" s="43" t="str">
        <f t="shared" si="11"/>
        <v>Land_01!C183</v>
      </c>
    </row>
    <row r="184" spans="1:13" x14ac:dyDescent="0.2">
      <c r="A184" s="42">
        <f t="shared" si="9"/>
        <v>182</v>
      </c>
      <c r="B184" s="43" t="str">
        <f t="shared" ca="1" si="8"/>
        <v>Tansania - TAN</v>
      </c>
      <c r="C184" s="42" t="str" cm="1">
        <f t="array" aca="1" ref="C184" ca="1">INDIRECT(M184)</f>
        <v>TAN</v>
      </c>
      <c r="D184" s="43" t="str" cm="1">
        <f t="array" aca="1" ref="D184" ca="1">INDIRECT(L184)</f>
        <v>Tansania</v>
      </c>
      <c r="L184" s="43" t="str">
        <f t="shared" si="10"/>
        <v>Land_01!B184</v>
      </c>
      <c r="M184" s="43" t="str">
        <f t="shared" si="11"/>
        <v>Land_01!C184</v>
      </c>
    </row>
    <row r="185" spans="1:13" x14ac:dyDescent="0.2">
      <c r="A185" s="42">
        <f t="shared" si="9"/>
        <v>183</v>
      </c>
      <c r="B185" s="43" t="str">
        <f t="shared" ca="1" si="8"/>
        <v>Thailand - THA</v>
      </c>
      <c r="C185" s="42" t="str" cm="1">
        <f t="array" aca="1" ref="C185" ca="1">INDIRECT(M185)</f>
        <v>THA</v>
      </c>
      <c r="D185" s="43" t="str" cm="1">
        <f t="array" aca="1" ref="D185" ca="1">INDIRECT(L185)</f>
        <v>Thailand</v>
      </c>
      <c r="L185" s="43" t="str">
        <f t="shared" si="10"/>
        <v>Land_01!B185</v>
      </c>
      <c r="M185" s="43" t="str">
        <f t="shared" si="11"/>
        <v>Land_01!C185</v>
      </c>
    </row>
    <row r="186" spans="1:13" x14ac:dyDescent="0.2">
      <c r="A186" s="42">
        <f t="shared" si="9"/>
        <v>184</v>
      </c>
      <c r="B186" s="43" t="str">
        <f t="shared" ca="1" si="8"/>
        <v>Togo - TOG</v>
      </c>
      <c r="C186" s="42" t="str" cm="1">
        <f t="array" aca="1" ref="C186" ca="1">INDIRECT(M186)</f>
        <v>TOG</v>
      </c>
      <c r="D186" s="43" t="str" cm="1">
        <f t="array" aca="1" ref="D186" ca="1">INDIRECT(L186)</f>
        <v>Togo</v>
      </c>
      <c r="L186" s="43" t="str">
        <f t="shared" si="10"/>
        <v>Land_01!B186</v>
      </c>
      <c r="M186" s="43" t="str">
        <f t="shared" si="11"/>
        <v>Land_01!C186</v>
      </c>
    </row>
    <row r="187" spans="1:13" x14ac:dyDescent="0.2">
      <c r="A187" s="42">
        <f t="shared" si="9"/>
        <v>185</v>
      </c>
      <c r="B187" s="43" t="str">
        <f t="shared" ca="1" si="8"/>
        <v>Tonga - TGA</v>
      </c>
      <c r="C187" s="42" t="str" cm="1">
        <f t="array" aca="1" ref="C187" ca="1">INDIRECT(M187)</f>
        <v>TGA</v>
      </c>
      <c r="D187" s="43" t="str" cm="1">
        <f t="array" aca="1" ref="D187" ca="1">INDIRECT(L187)</f>
        <v>Tonga</v>
      </c>
      <c r="L187" s="43" t="str">
        <f t="shared" si="10"/>
        <v>Land_01!B187</v>
      </c>
      <c r="M187" s="43" t="str">
        <f t="shared" si="11"/>
        <v>Land_01!C187</v>
      </c>
    </row>
    <row r="188" spans="1:13" x14ac:dyDescent="0.2">
      <c r="A188" s="42">
        <f t="shared" si="9"/>
        <v>186</v>
      </c>
      <c r="B188" s="43" t="str">
        <f t="shared" ca="1" si="8"/>
        <v>Trinidad und Tobago - TTO</v>
      </c>
      <c r="C188" s="42" t="str" cm="1">
        <f t="array" aca="1" ref="C188" ca="1">INDIRECT(M188)</f>
        <v>TTO</v>
      </c>
      <c r="D188" s="43" t="str" cm="1">
        <f t="array" aca="1" ref="D188" ca="1">INDIRECT(L188)</f>
        <v>Trinidad und Tobago</v>
      </c>
      <c r="L188" s="43" t="str">
        <f t="shared" si="10"/>
        <v>Land_01!B188</v>
      </c>
      <c r="M188" s="43" t="str">
        <f t="shared" si="11"/>
        <v>Land_01!C188</v>
      </c>
    </row>
    <row r="189" spans="1:13" x14ac:dyDescent="0.2">
      <c r="A189" s="42">
        <f t="shared" si="9"/>
        <v>187</v>
      </c>
      <c r="B189" s="43" t="str">
        <f t="shared" ca="1" si="8"/>
        <v>Tschad - CHA</v>
      </c>
      <c r="C189" s="42" t="str" cm="1">
        <f t="array" aca="1" ref="C189" ca="1">INDIRECT(M189)</f>
        <v>CHA</v>
      </c>
      <c r="D189" s="43" t="str" cm="1">
        <f t="array" aca="1" ref="D189" ca="1">INDIRECT(L189)</f>
        <v>Tschad</v>
      </c>
      <c r="L189" s="43" t="str">
        <f t="shared" si="10"/>
        <v>Land_01!B189</v>
      </c>
      <c r="M189" s="43" t="str">
        <f t="shared" si="11"/>
        <v>Land_01!C189</v>
      </c>
    </row>
    <row r="190" spans="1:13" x14ac:dyDescent="0.2">
      <c r="A190" s="42">
        <f t="shared" si="9"/>
        <v>188</v>
      </c>
      <c r="B190" s="43" t="str">
        <f t="shared" ca="1" si="8"/>
        <v>Tschechien - CZE</v>
      </c>
      <c r="C190" s="42" t="str" cm="1">
        <f t="array" aca="1" ref="C190" ca="1">INDIRECT(M190)</f>
        <v>CZE</v>
      </c>
      <c r="D190" s="43" t="str" cm="1">
        <f t="array" aca="1" ref="D190" ca="1">INDIRECT(L190)</f>
        <v>Tschechien</v>
      </c>
      <c r="L190" s="43" t="str">
        <f t="shared" si="10"/>
        <v>Land_01!B190</v>
      </c>
      <c r="M190" s="43" t="str">
        <f t="shared" si="11"/>
        <v>Land_01!C190</v>
      </c>
    </row>
    <row r="191" spans="1:13" x14ac:dyDescent="0.2">
      <c r="A191" s="42">
        <f t="shared" si="9"/>
        <v>189</v>
      </c>
      <c r="B191" s="43" t="str">
        <f t="shared" ca="1" si="8"/>
        <v>Tunesien - TUN</v>
      </c>
      <c r="C191" s="42" t="str" cm="1">
        <f t="array" aca="1" ref="C191" ca="1">INDIRECT(M191)</f>
        <v>TUN</v>
      </c>
      <c r="D191" s="43" t="str" cm="1">
        <f t="array" aca="1" ref="D191" ca="1">INDIRECT(L191)</f>
        <v>Tunesien</v>
      </c>
      <c r="L191" s="43" t="str">
        <f t="shared" si="10"/>
        <v>Land_01!B191</v>
      </c>
      <c r="M191" s="43" t="str">
        <f t="shared" si="11"/>
        <v>Land_01!C191</v>
      </c>
    </row>
    <row r="192" spans="1:13" x14ac:dyDescent="0.2">
      <c r="A192" s="42">
        <f t="shared" si="9"/>
        <v>190</v>
      </c>
      <c r="B192" s="43" t="str">
        <f t="shared" ca="1" si="8"/>
        <v>Türkei - TUR</v>
      </c>
      <c r="C192" s="42" t="str" cm="1">
        <f t="array" aca="1" ref="C192" ca="1">INDIRECT(M192)</f>
        <v>TUR</v>
      </c>
      <c r="D192" s="43" t="str" cm="1">
        <f t="array" aca="1" ref="D192" ca="1">INDIRECT(L192)</f>
        <v>Türkei</v>
      </c>
      <c r="L192" s="43" t="str">
        <f t="shared" si="10"/>
        <v>Land_01!B192</v>
      </c>
      <c r="M192" s="43" t="str">
        <f t="shared" si="11"/>
        <v>Land_01!C192</v>
      </c>
    </row>
    <row r="193" spans="1:13" x14ac:dyDescent="0.2">
      <c r="A193" s="42">
        <f t="shared" si="9"/>
        <v>191</v>
      </c>
      <c r="B193" s="43" t="str">
        <f t="shared" ca="1" si="8"/>
        <v>Turkmenistan - TKM</v>
      </c>
      <c r="C193" s="42" t="str" cm="1">
        <f t="array" aca="1" ref="C193" ca="1">INDIRECT(M193)</f>
        <v>TKM</v>
      </c>
      <c r="D193" s="43" t="str" cm="1">
        <f t="array" aca="1" ref="D193" ca="1">INDIRECT(L193)</f>
        <v>Turkmenistan</v>
      </c>
      <c r="L193" s="43" t="str">
        <f t="shared" si="10"/>
        <v>Land_01!B193</v>
      </c>
      <c r="M193" s="43" t="str">
        <f t="shared" si="11"/>
        <v>Land_01!C193</v>
      </c>
    </row>
    <row r="194" spans="1:13" x14ac:dyDescent="0.2">
      <c r="A194" s="42">
        <f t="shared" si="9"/>
        <v>192</v>
      </c>
      <c r="B194" s="43" t="str">
        <f t="shared" ca="1" si="8"/>
        <v>Tuvalu - TUV</v>
      </c>
      <c r="C194" s="42" t="str" cm="1">
        <f t="array" aca="1" ref="C194" ca="1">INDIRECT(M194)</f>
        <v>TUV</v>
      </c>
      <c r="D194" s="43" t="str" cm="1">
        <f t="array" aca="1" ref="D194" ca="1">INDIRECT(L194)</f>
        <v>Tuvalu</v>
      </c>
      <c r="L194" s="43" t="str">
        <f t="shared" si="10"/>
        <v>Land_01!B194</v>
      </c>
      <c r="M194" s="43" t="str">
        <f t="shared" si="11"/>
        <v>Land_01!C194</v>
      </c>
    </row>
    <row r="195" spans="1:13" x14ac:dyDescent="0.2">
      <c r="A195" s="42">
        <f t="shared" si="9"/>
        <v>193</v>
      </c>
      <c r="B195" s="43" t="str">
        <f t="shared" ca="1" si="8"/>
        <v>Uganda - UGA</v>
      </c>
      <c r="C195" s="42" t="str" cm="1">
        <f t="array" aca="1" ref="C195" ca="1">INDIRECT(M195)</f>
        <v>UGA</v>
      </c>
      <c r="D195" s="43" t="str" cm="1">
        <f t="array" aca="1" ref="D195" ca="1">INDIRECT(L195)</f>
        <v>Uganda</v>
      </c>
      <c r="L195" s="43" t="str">
        <f t="shared" si="10"/>
        <v>Land_01!B195</v>
      </c>
      <c r="M195" s="43" t="str">
        <f t="shared" si="11"/>
        <v>Land_01!C195</v>
      </c>
    </row>
    <row r="196" spans="1:13" x14ac:dyDescent="0.2">
      <c r="A196" s="42">
        <f t="shared" si="9"/>
        <v>194</v>
      </c>
      <c r="B196" s="43" t="str">
        <f t="shared" ref="B196:B207" ca="1" si="12">D196 &amp; " - " &amp; C196</f>
        <v>Ukraine - UKR</v>
      </c>
      <c r="C196" s="42" t="str" cm="1">
        <f t="array" aca="1" ref="C196" ca="1">INDIRECT(M196)</f>
        <v>UKR</v>
      </c>
      <c r="D196" s="43" t="str" cm="1">
        <f t="array" aca="1" ref="D196" ca="1">INDIRECT(L196)</f>
        <v>Ukraine</v>
      </c>
      <c r="L196" s="43" t="str">
        <f t="shared" si="10"/>
        <v>Land_01!B196</v>
      </c>
      <c r="M196" s="43" t="str">
        <f t="shared" si="11"/>
        <v>Land_01!C196</v>
      </c>
    </row>
    <row r="197" spans="1:13" x14ac:dyDescent="0.2">
      <c r="A197" s="42">
        <f t="shared" ref="A197:A207" si="13">A196+1</f>
        <v>195</v>
      </c>
      <c r="B197" s="43" t="str">
        <f t="shared" ca="1" si="12"/>
        <v>Ungarn - HUN</v>
      </c>
      <c r="C197" s="42" t="str" cm="1">
        <f t="array" aca="1" ref="C197" ca="1">INDIRECT(M197)</f>
        <v>HUN</v>
      </c>
      <c r="D197" s="43" t="str" cm="1">
        <f t="array" aca="1" ref="D197" ca="1">INDIRECT(L197)</f>
        <v>Ungarn</v>
      </c>
      <c r="L197" s="43" t="str">
        <f t="shared" si="10"/>
        <v>Land_01!B197</v>
      </c>
      <c r="M197" s="43" t="str">
        <f t="shared" si="11"/>
        <v>Land_01!C197</v>
      </c>
    </row>
    <row r="198" spans="1:13" x14ac:dyDescent="0.2">
      <c r="A198" s="42">
        <f t="shared" si="13"/>
        <v>196</v>
      </c>
      <c r="B198" s="43" t="str">
        <f t="shared" ca="1" si="12"/>
        <v>Uruguay - URU</v>
      </c>
      <c r="C198" s="42" t="str" cm="1">
        <f t="array" aca="1" ref="C198" ca="1">INDIRECT(M198)</f>
        <v>URU</v>
      </c>
      <c r="D198" s="43" t="str" cm="1">
        <f t="array" aca="1" ref="D198" ca="1">INDIRECT(L198)</f>
        <v>Uruguay</v>
      </c>
      <c r="L198" s="43" t="str">
        <f t="shared" ref="L198:L207" si="14">L$2 &amp; "!B" &amp; ROW(L198)</f>
        <v>Land_01!B198</v>
      </c>
      <c r="M198" s="43" t="str">
        <f t="shared" ref="M198:M207" si="15">L$2 &amp; "!C" &amp; ROW(L198)</f>
        <v>Land_01!C198</v>
      </c>
    </row>
    <row r="199" spans="1:13" x14ac:dyDescent="0.2">
      <c r="A199" s="42">
        <f t="shared" si="13"/>
        <v>197</v>
      </c>
      <c r="B199" s="43" t="str">
        <f t="shared" ca="1" si="12"/>
        <v>Usbekistan - UZB</v>
      </c>
      <c r="C199" s="42" t="str" cm="1">
        <f t="array" aca="1" ref="C199" ca="1">INDIRECT(M199)</f>
        <v>UZB</v>
      </c>
      <c r="D199" s="43" t="str" cm="1">
        <f t="array" aca="1" ref="D199" ca="1">INDIRECT(L199)</f>
        <v>Usbekistan</v>
      </c>
      <c r="L199" s="43" t="str">
        <f t="shared" si="14"/>
        <v>Land_01!B199</v>
      </c>
      <c r="M199" s="43" t="str">
        <f t="shared" si="15"/>
        <v>Land_01!C199</v>
      </c>
    </row>
    <row r="200" spans="1:13" x14ac:dyDescent="0.2">
      <c r="A200" s="42">
        <f t="shared" si="13"/>
        <v>198</v>
      </c>
      <c r="B200" s="43" t="str">
        <f t="shared" ca="1" si="12"/>
        <v>Vanuatu - VAN</v>
      </c>
      <c r="C200" s="42" t="str" cm="1">
        <f t="array" aca="1" ref="C200" ca="1">INDIRECT(M200)</f>
        <v>VAN</v>
      </c>
      <c r="D200" s="43" t="str" cm="1">
        <f t="array" aca="1" ref="D200" ca="1">INDIRECT(L200)</f>
        <v>Vanuatu</v>
      </c>
      <c r="L200" s="43" t="str">
        <f t="shared" si="14"/>
        <v>Land_01!B200</v>
      </c>
      <c r="M200" s="43" t="str">
        <f t="shared" si="15"/>
        <v>Land_01!C200</v>
      </c>
    </row>
    <row r="201" spans="1:13" x14ac:dyDescent="0.2">
      <c r="A201" s="42">
        <f t="shared" si="13"/>
        <v>199</v>
      </c>
      <c r="B201" s="43" t="str">
        <f t="shared" ca="1" si="12"/>
        <v>Venezuela - VEN</v>
      </c>
      <c r="C201" s="42" t="str" cm="1">
        <f t="array" aca="1" ref="C201" ca="1">INDIRECT(M201)</f>
        <v>VEN</v>
      </c>
      <c r="D201" s="43" t="str" cm="1">
        <f t="array" aca="1" ref="D201" ca="1">INDIRECT(L201)</f>
        <v>Venezuela</v>
      </c>
      <c r="L201" s="43" t="str">
        <f t="shared" si="14"/>
        <v>Land_01!B201</v>
      </c>
      <c r="M201" s="43" t="str">
        <f t="shared" si="15"/>
        <v>Land_01!C201</v>
      </c>
    </row>
    <row r="202" spans="1:13" x14ac:dyDescent="0.2">
      <c r="A202" s="42">
        <f t="shared" si="13"/>
        <v>200</v>
      </c>
      <c r="B202" s="43" t="str">
        <f t="shared" ca="1" si="12"/>
        <v>Vereinigte Arabische Emirate - UAE</v>
      </c>
      <c r="C202" s="42" t="str" cm="1">
        <f t="array" aca="1" ref="C202" ca="1">INDIRECT(M202)</f>
        <v>UAE</v>
      </c>
      <c r="D202" s="43" t="str" cm="1">
        <f t="array" aca="1" ref="D202" ca="1">INDIRECT(L202)</f>
        <v>Vereinigte Arabische Emirate</v>
      </c>
      <c r="L202" s="43" t="str">
        <f t="shared" si="14"/>
        <v>Land_01!B202</v>
      </c>
      <c r="M202" s="43" t="str">
        <f t="shared" si="15"/>
        <v>Land_01!C202</v>
      </c>
    </row>
    <row r="203" spans="1:13" x14ac:dyDescent="0.2">
      <c r="A203" s="42">
        <f t="shared" si="13"/>
        <v>201</v>
      </c>
      <c r="B203" s="43" t="str">
        <f t="shared" ca="1" si="12"/>
        <v>Vereinigte Staaten von Amerika - USA</v>
      </c>
      <c r="C203" s="42" t="str" cm="1">
        <f t="array" aca="1" ref="C203" ca="1">INDIRECT(M203)</f>
        <v>USA</v>
      </c>
      <c r="D203" s="43" t="str" cm="1">
        <f t="array" aca="1" ref="D203" ca="1">INDIRECT(L203)</f>
        <v>Vereinigte Staaten von Amerika</v>
      </c>
      <c r="L203" s="43" t="str">
        <f t="shared" si="14"/>
        <v>Land_01!B203</v>
      </c>
      <c r="M203" s="43" t="str">
        <f t="shared" si="15"/>
        <v>Land_01!C203</v>
      </c>
    </row>
    <row r="204" spans="1:13" x14ac:dyDescent="0.2">
      <c r="A204" s="42">
        <f t="shared" si="13"/>
        <v>202</v>
      </c>
      <c r="B204" s="43" t="str">
        <f t="shared" ca="1" si="12"/>
        <v>Vereinigtes Königreich - GBR</v>
      </c>
      <c r="C204" s="42" t="str" cm="1">
        <f t="array" aca="1" ref="C204" ca="1">INDIRECT(M204)</f>
        <v>GBR</v>
      </c>
      <c r="D204" s="43" t="str" cm="1">
        <f t="array" aca="1" ref="D204" ca="1">INDIRECT(L204)</f>
        <v>Vereinigtes Königreich</v>
      </c>
      <c r="L204" s="43" t="str">
        <f t="shared" si="14"/>
        <v>Land_01!B204</v>
      </c>
      <c r="M204" s="43" t="str">
        <f t="shared" si="15"/>
        <v>Land_01!C204</v>
      </c>
    </row>
    <row r="205" spans="1:13" x14ac:dyDescent="0.2">
      <c r="A205" s="42">
        <f t="shared" si="13"/>
        <v>203</v>
      </c>
      <c r="B205" s="43" t="str">
        <f t="shared" ca="1" si="12"/>
        <v>Vietnam - VIE</v>
      </c>
      <c r="C205" s="42" t="str" cm="1">
        <f t="array" aca="1" ref="C205" ca="1">INDIRECT(M205)</f>
        <v>VIE</v>
      </c>
      <c r="D205" s="43" t="str" cm="1">
        <f t="array" aca="1" ref="D205" ca="1">INDIRECT(L205)</f>
        <v>Vietnam</v>
      </c>
      <c r="L205" s="43" t="str">
        <f t="shared" si="14"/>
        <v>Land_01!B205</v>
      </c>
      <c r="M205" s="43" t="str">
        <f t="shared" si="15"/>
        <v>Land_01!C205</v>
      </c>
    </row>
    <row r="206" spans="1:13" x14ac:dyDescent="0.2">
      <c r="A206" s="42">
        <f t="shared" si="13"/>
        <v>204</v>
      </c>
      <c r="B206" s="43" t="str">
        <f t="shared" ca="1" si="12"/>
        <v>Zentralafrikanische Republik - CAF</v>
      </c>
      <c r="C206" s="42" t="str" cm="1">
        <f t="array" aca="1" ref="C206" ca="1">INDIRECT(M206)</f>
        <v>CAF</v>
      </c>
      <c r="D206" s="43" t="str" cm="1">
        <f t="array" aca="1" ref="D206" ca="1">INDIRECT(L206)</f>
        <v>Zentralafrikanische Republik</v>
      </c>
      <c r="L206" s="43" t="str">
        <f t="shared" si="14"/>
        <v>Land_01!B206</v>
      </c>
      <c r="M206" s="43" t="str">
        <f t="shared" si="15"/>
        <v>Land_01!C206</v>
      </c>
    </row>
    <row r="207" spans="1:13" x14ac:dyDescent="0.2">
      <c r="A207" s="42">
        <f t="shared" si="13"/>
        <v>205</v>
      </c>
      <c r="B207" s="43" t="str">
        <f t="shared" ca="1" si="12"/>
        <v>Zypern - CYP</v>
      </c>
      <c r="C207" s="42" t="str" cm="1">
        <f t="array" aca="1" ref="C207" ca="1">INDIRECT(M207)</f>
        <v>CYP</v>
      </c>
      <c r="D207" s="43" t="str" cm="1">
        <f t="array" aca="1" ref="D207" ca="1">INDIRECT(L207)</f>
        <v>Zypern</v>
      </c>
      <c r="L207" s="43" t="str">
        <f t="shared" si="14"/>
        <v>Land_01!B207</v>
      </c>
      <c r="M207" s="43" t="str">
        <f t="shared" si="15"/>
        <v>Land_01!C207</v>
      </c>
    </row>
  </sheetData>
  <sheetProtection algorithmName="SHA-512" hashValue="Rd5AVg5/PWI0f1v8hfROUwVktB8JR0+cqRk2H+B0U89g40mridH8sJSosR0bRQxW8QX1XccpeH+4ZdLycpDByA==" saltValue="a/b1O+DX+oKzOG4fFtoEjg==" spinCount="100000" sheet="1" objects="1" scenarios="1"/>
  <mergeCells count="1">
    <mergeCell ref="A1:D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F39C-2198-4171-9421-14D497BE8780}">
  <sheetPr codeName="Tabelle7">
    <tabColor theme="1"/>
  </sheetPr>
  <dimension ref="A1:C207"/>
  <sheetViews>
    <sheetView workbookViewId="0">
      <selection activeCell="C50" sqref="C50"/>
    </sheetView>
  </sheetViews>
  <sheetFormatPr baseColWidth="10" defaultRowHeight="12.75" x14ac:dyDescent="0.2"/>
  <cols>
    <col min="1" max="1" width="7.140625" style="43" customWidth="1"/>
    <col min="2" max="2" width="28.85546875" style="43" customWidth="1"/>
    <col min="3" max="3" width="12.85546875" style="42" customWidth="1"/>
    <col min="4" max="16384" width="11.42578125" style="43"/>
  </cols>
  <sheetData>
    <row r="1" spans="1:3" x14ac:dyDescent="0.2">
      <c r="A1" s="250" t="s">
        <v>559</v>
      </c>
      <c r="B1" s="251"/>
      <c r="C1" s="252"/>
    </row>
    <row r="2" spans="1:3" x14ac:dyDescent="0.2">
      <c r="A2" s="45" t="s">
        <v>563</v>
      </c>
      <c r="B2" s="46" t="s">
        <v>7</v>
      </c>
      <c r="C2" s="45" t="s">
        <v>432</v>
      </c>
    </row>
    <row r="3" spans="1:3" x14ac:dyDescent="0.2">
      <c r="A3" s="42">
        <v>1</v>
      </c>
      <c r="B3" s="43" t="s">
        <v>23</v>
      </c>
      <c r="C3" s="42" t="s">
        <v>22</v>
      </c>
    </row>
    <row r="4" spans="1:3" x14ac:dyDescent="0.2">
      <c r="A4" s="42">
        <f>A3+1</f>
        <v>2</v>
      </c>
      <c r="B4" s="43" t="s">
        <v>132</v>
      </c>
      <c r="C4" s="42" t="s">
        <v>131</v>
      </c>
    </row>
    <row r="5" spans="1:3" x14ac:dyDescent="0.2">
      <c r="A5" s="42">
        <f t="shared" ref="A5:A68" si="0">A4+1</f>
        <v>3</v>
      </c>
      <c r="B5" s="43" t="s">
        <v>25</v>
      </c>
      <c r="C5" s="42" t="s">
        <v>24</v>
      </c>
    </row>
    <row r="6" spans="1:3" x14ac:dyDescent="0.2">
      <c r="A6" s="42">
        <f t="shared" si="0"/>
        <v>4</v>
      </c>
      <c r="B6" s="43" t="s">
        <v>27</v>
      </c>
      <c r="C6" s="42" t="s">
        <v>26</v>
      </c>
    </row>
    <row r="7" spans="1:3" x14ac:dyDescent="0.2">
      <c r="A7" s="42">
        <f t="shared" si="0"/>
        <v>5</v>
      </c>
      <c r="B7" s="43" t="s">
        <v>418</v>
      </c>
      <c r="C7" s="42" t="s">
        <v>40</v>
      </c>
    </row>
    <row r="8" spans="1:3" x14ac:dyDescent="0.2">
      <c r="A8" s="42">
        <f t="shared" si="0"/>
        <v>6</v>
      </c>
      <c r="B8" s="43" t="s">
        <v>29</v>
      </c>
      <c r="C8" s="42" t="s">
        <v>28</v>
      </c>
    </row>
    <row r="9" spans="1:3" x14ac:dyDescent="0.2">
      <c r="A9" s="42">
        <f t="shared" si="0"/>
        <v>7</v>
      </c>
      <c r="B9" s="43" t="s">
        <v>31</v>
      </c>
      <c r="C9" s="42" t="s">
        <v>30</v>
      </c>
    </row>
    <row r="10" spans="1:3" x14ac:dyDescent="0.2">
      <c r="A10" s="42">
        <f t="shared" si="0"/>
        <v>8</v>
      </c>
      <c r="B10" s="43" t="s">
        <v>33</v>
      </c>
      <c r="C10" s="42" t="s">
        <v>32</v>
      </c>
    </row>
    <row r="11" spans="1:3" x14ac:dyDescent="0.2">
      <c r="A11" s="42">
        <f t="shared" si="0"/>
        <v>9</v>
      </c>
      <c r="B11" s="43" t="s">
        <v>161</v>
      </c>
      <c r="C11" s="42" t="s">
        <v>160</v>
      </c>
    </row>
    <row r="12" spans="1:3" x14ac:dyDescent="0.2">
      <c r="A12" s="42">
        <f t="shared" si="0"/>
        <v>10</v>
      </c>
      <c r="B12" s="43" t="s">
        <v>35</v>
      </c>
      <c r="C12" s="42" t="s">
        <v>34</v>
      </c>
    </row>
    <row r="13" spans="1:3" x14ac:dyDescent="0.2">
      <c r="A13" s="42">
        <f t="shared" si="0"/>
        <v>11</v>
      </c>
      <c r="B13" s="43" t="s">
        <v>37</v>
      </c>
      <c r="C13" s="42" t="s">
        <v>36</v>
      </c>
    </row>
    <row r="14" spans="1:3" x14ac:dyDescent="0.2">
      <c r="A14" s="42">
        <f t="shared" si="0"/>
        <v>12</v>
      </c>
      <c r="B14" s="43" t="s">
        <v>39</v>
      </c>
      <c r="C14" s="42" t="s">
        <v>38</v>
      </c>
    </row>
    <row r="15" spans="1:3" x14ac:dyDescent="0.2">
      <c r="A15" s="42">
        <f t="shared" si="0"/>
        <v>13</v>
      </c>
      <c r="B15" s="43" t="s">
        <v>46</v>
      </c>
      <c r="C15" s="42" t="s">
        <v>45</v>
      </c>
    </row>
    <row r="16" spans="1:3" x14ac:dyDescent="0.2">
      <c r="A16" s="42">
        <f t="shared" si="0"/>
        <v>14</v>
      </c>
      <c r="B16" s="43" t="s">
        <v>142</v>
      </c>
      <c r="C16" s="42" t="s">
        <v>141</v>
      </c>
    </row>
    <row r="17" spans="1:3" x14ac:dyDescent="0.2">
      <c r="A17" s="42">
        <f t="shared" si="0"/>
        <v>15</v>
      </c>
      <c r="B17" s="43" t="s">
        <v>42</v>
      </c>
      <c r="C17" s="42" t="s">
        <v>41</v>
      </c>
    </row>
    <row r="18" spans="1:3" x14ac:dyDescent="0.2">
      <c r="A18" s="42">
        <f t="shared" si="0"/>
        <v>16</v>
      </c>
      <c r="B18" s="43" t="s">
        <v>48</v>
      </c>
      <c r="C18" s="42" t="s">
        <v>47</v>
      </c>
    </row>
    <row r="19" spans="1:3" x14ac:dyDescent="0.2">
      <c r="A19" s="42">
        <f t="shared" si="0"/>
        <v>17</v>
      </c>
      <c r="B19" s="43" t="s">
        <v>75</v>
      </c>
      <c r="C19" s="42" t="s">
        <v>74</v>
      </c>
    </row>
    <row r="20" spans="1:3" x14ac:dyDescent="0.2">
      <c r="A20" s="42">
        <f t="shared" si="0"/>
        <v>18</v>
      </c>
      <c r="B20" s="43" t="s">
        <v>50</v>
      </c>
      <c r="C20" s="42" t="s">
        <v>49</v>
      </c>
    </row>
    <row r="21" spans="1:3" x14ac:dyDescent="0.2">
      <c r="A21" s="42">
        <f t="shared" si="0"/>
        <v>19</v>
      </c>
      <c r="B21" s="43" t="s">
        <v>52</v>
      </c>
      <c r="C21" s="42" t="s">
        <v>51</v>
      </c>
    </row>
    <row r="22" spans="1:3" x14ac:dyDescent="0.2">
      <c r="A22" s="42">
        <f t="shared" si="0"/>
        <v>20</v>
      </c>
      <c r="B22" s="43" t="s">
        <v>419</v>
      </c>
      <c r="C22" s="42" t="s">
        <v>67</v>
      </c>
    </row>
    <row r="23" spans="1:3" x14ac:dyDescent="0.2">
      <c r="A23" s="42">
        <f t="shared" si="0"/>
        <v>21</v>
      </c>
      <c r="B23" s="43" t="s">
        <v>56</v>
      </c>
      <c r="C23" s="42" t="s">
        <v>55</v>
      </c>
    </row>
    <row r="24" spans="1:3" x14ac:dyDescent="0.2">
      <c r="A24" s="42">
        <f t="shared" si="0"/>
        <v>22</v>
      </c>
      <c r="B24" s="43" t="s">
        <v>66</v>
      </c>
      <c r="C24" s="42" t="s">
        <v>65</v>
      </c>
    </row>
    <row r="25" spans="1:3" x14ac:dyDescent="0.2">
      <c r="A25" s="42">
        <f t="shared" si="0"/>
        <v>23</v>
      </c>
      <c r="B25" s="43" t="s">
        <v>58</v>
      </c>
      <c r="C25" s="42" t="s">
        <v>57</v>
      </c>
    </row>
    <row r="26" spans="1:3" x14ac:dyDescent="0.2">
      <c r="A26" s="42">
        <f t="shared" si="0"/>
        <v>24</v>
      </c>
      <c r="B26" s="43" t="s">
        <v>60</v>
      </c>
      <c r="C26" s="42" t="s">
        <v>59</v>
      </c>
    </row>
    <row r="27" spans="1:3" x14ac:dyDescent="0.2">
      <c r="A27" s="42">
        <f t="shared" si="0"/>
        <v>25</v>
      </c>
      <c r="B27" s="43" t="s">
        <v>62</v>
      </c>
      <c r="C27" s="42" t="s">
        <v>61</v>
      </c>
    </row>
    <row r="28" spans="1:3" x14ac:dyDescent="0.2">
      <c r="A28" s="42">
        <f t="shared" si="0"/>
        <v>26</v>
      </c>
      <c r="B28" s="43" t="s">
        <v>69</v>
      </c>
      <c r="C28" s="42" t="s">
        <v>68</v>
      </c>
    </row>
    <row r="29" spans="1:3" x14ac:dyDescent="0.2">
      <c r="A29" s="42">
        <f t="shared" si="0"/>
        <v>27</v>
      </c>
      <c r="B29" s="43" t="s">
        <v>64</v>
      </c>
      <c r="C29" s="42" t="s">
        <v>63</v>
      </c>
    </row>
    <row r="30" spans="1:3" x14ac:dyDescent="0.2">
      <c r="A30" s="42">
        <f t="shared" si="0"/>
        <v>28</v>
      </c>
      <c r="B30" s="43" t="s">
        <v>71</v>
      </c>
      <c r="C30" s="42" t="s">
        <v>70</v>
      </c>
    </row>
    <row r="31" spans="1:3" x14ac:dyDescent="0.2">
      <c r="A31" s="42">
        <f t="shared" si="0"/>
        <v>29</v>
      </c>
      <c r="B31" s="43" t="s">
        <v>73</v>
      </c>
      <c r="C31" s="42" t="s">
        <v>72</v>
      </c>
    </row>
    <row r="32" spans="1:3" x14ac:dyDescent="0.2">
      <c r="A32" s="42">
        <f t="shared" si="0"/>
        <v>30</v>
      </c>
      <c r="B32" s="43" t="s">
        <v>77</v>
      </c>
      <c r="C32" s="42" t="s">
        <v>76</v>
      </c>
    </row>
    <row r="33" spans="1:3" x14ac:dyDescent="0.2">
      <c r="A33" s="42">
        <f t="shared" si="0"/>
        <v>31</v>
      </c>
      <c r="B33" s="43" t="s">
        <v>79</v>
      </c>
      <c r="C33" s="42" t="s">
        <v>78</v>
      </c>
    </row>
    <row r="34" spans="1:3" x14ac:dyDescent="0.2">
      <c r="A34" s="42">
        <f t="shared" si="0"/>
        <v>32</v>
      </c>
      <c r="B34" s="43" t="s">
        <v>81</v>
      </c>
      <c r="C34" s="42" t="s">
        <v>80</v>
      </c>
    </row>
    <row r="35" spans="1:3" x14ac:dyDescent="0.2">
      <c r="A35" s="42">
        <f t="shared" si="0"/>
        <v>33</v>
      </c>
      <c r="B35" s="43" t="s">
        <v>54</v>
      </c>
      <c r="C35" s="42" t="s">
        <v>53</v>
      </c>
    </row>
    <row r="36" spans="1:3" x14ac:dyDescent="0.2">
      <c r="A36" s="42">
        <f t="shared" si="0"/>
        <v>34</v>
      </c>
      <c r="B36" s="43" t="s">
        <v>95</v>
      </c>
      <c r="C36" s="42" t="s">
        <v>94</v>
      </c>
    </row>
    <row r="37" spans="1:3" x14ac:dyDescent="0.2">
      <c r="A37" s="42">
        <f t="shared" si="0"/>
        <v>35</v>
      </c>
      <c r="B37" s="43" t="s">
        <v>97</v>
      </c>
      <c r="C37" s="42" t="s">
        <v>96</v>
      </c>
    </row>
    <row r="38" spans="1:3" x14ac:dyDescent="0.2">
      <c r="A38" s="42">
        <f t="shared" si="0"/>
        <v>36</v>
      </c>
      <c r="B38" s="43" t="s">
        <v>104</v>
      </c>
      <c r="C38" s="42" t="s">
        <v>103</v>
      </c>
    </row>
    <row r="39" spans="1:3" x14ac:dyDescent="0.2">
      <c r="A39" s="42">
        <f t="shared" si="0"/>
        <v>37</v>
      </c>
      <c r="B39" s="43" t="s">
        <v>112</v>
      </c>
      <c r="C39" s="42" t="s">
        <v>111</v>
      </c>
    </row>
    <row r="40" spans="1:3" x14ac:dyDescent="0.2">
      <c r="A40" s="42">
        <f t="shared" si="0"/>
        <v>38</v>
      </c>
      <c r="B40" s="43" t="s">
        <v>122</v>
      </c>
      <c r="C40" s="42" t="s">
        <v>121</v>
      </c>
    </row>
    <row r="41" spans="1:3" x14ac:dyDescent="0.2">
      <c r="A41" s="42">
        <f t="shared" si="0"/>
        <v>39</v>
      </c>
      <c r="B41" s="43" t="s">
        <v>102</v>
      </c>
      <c r="C41" s="42" t="s">
        <v>101</v>
      </c>
    </row>
    <row r="42" spans="1:3" x14ac:dyDescent="0.2">
      <c r="A42" s="42">
        <f t="shared" si="0"/>
        <v>40</v>
      </c>
      <c r="B42" s="43" t="s">
        <v>163</v>
      </c>
      <c r="C42" s="42" t="s">
        <v>162</v>
      </c>
    </row>
    <row r="43" spans="1:3" x14ac:dyDescent="0.2">
      <c r="A43" s="42">
        <f t="shared" si="0"/>
        <v>41</v>
      </c>
      <c r="B43" s="43" t="s">
        <v>126</v>
      </c>
      <c r="C43" s="42" t="s">
        <v>125</v>
      </c>
    </row>
    <row r="44" spans="1:3" x14ac:dyDescent="0.2">
      <c r="A44" s="42">
        <f t="shared" si="0"/>
        <v>42</v>
      </c>
      <c r="B44" s="43" t="s">
        <v>128</v>
      </c>
      <c r="C44" s="42" t="s">
        <v>127</v>
      </c>
    </row>
    <row r="45" spans="1:3" x14ac:dyDescent="0.2">
      <c r="A45" s="42">
        <f t="shared" si="0"/>
        <v>43</v>
      </c>
      <c r="B45" s="43" t="s">
        <v>124</v>
      </c>
      <c r="C45" s="42" t="s">
        <v>123</v>
      </c>
    </row>
    <row r="46" spans="1:3" x14ac:dyDescent="0.2">
      <c r="A46" s="42">
        <f t="shared" si="0"/>
        <v>44</v>
      </c>
      <c r="B46" s="43" t="s">
        <v>130</v>
      </c>
      <c r="C46" s="42" t="s">
        <v>129</v>
      </c>
    </row>
    <row r="47" spans="1:3" x14ac:dyDescent="0.2">
      <c r="A47" s="42">
        <f t="shared" si="0"/>
        <v>45</v>
      </c>
      <c r="B47" s="43" t="s">
        <v>136</v>
      </c>
      <c r="C47" s="42" t="s">
        <v>135</v>
      </c>
    </row>
    <row r="48" spans="1:3" x14ac:dyDescent="0.2">
      <c r="A48" s="42">
        <f t="shared" si="0"/>
        <v>46</v>
      </c>
      <c r="B48" s="43" t="s">
        <v>420</v>
      </c>
      <c r="C48" s="42" t="s">
        <v>98</v>
      </c>
    </row>
    <row r="49" spans="1:3" x14ac:dyDescent="0.2">
      <c r="A49" s="42">
        <f t="shared" si="0"/>
        <v>47</v>
      </c>
      <c r="B49" s="43" t="s">
        <v>134</v>
      </c>
      <c r="C49" s="42" t="s">
        <v>133</v>
      </c>
    </row>
    <row r="50" spans="1:3" x14ac:dyDescent="0.2">
      <c r="A50" s="42">
        <f t="shared" si="0"/>
        <v>48</v>
      </c>
      <c r="B50" s="43" t="s">
        <v>140</v>
      </c>
      <c r="C50" s="42" t="s">
        <v>139</v>
      </c>
    </row>
    <row r="51" spans="1:3" x14ac:dyDescent="0.2">
      <c r="A51" s="42">
        <f t="shared" si="0"/>
        <v>49</v>
      </c>
      <c r="B51" s="43" t="s">
        <v>368</v>
      </c>
      <c r="C51" s="42" t="s">
        <v>367</v>
      </c>
    </row>
    <row r="52" spans="1:3" x14ac:dyDescent="0.2">
      <c r="A52" s="42">
        <f t="shared" si="0"/>
        <v>50</v>
      </c>
      <c r="B52" s="43" t="s">
        <v>144</v>
      </c>
      <c r="C52" s="42" t="s">
        <v>143</v>
      </c>
    </row>
    <row r="53" spans="1:3" x14ac:dyDescent="0.2">
      <c r="A53" s="42">
        <f t="shared" si="0"/>
        <v>51</v>
      </c>
      <c r="B53" s="43" t="s">
        <v>146</v>
      </c>
      <c r="C53" s="42" t="s">
        <v>145</v>
      </c>
    </row>
    <row r="54" spans="1:3" x14ac:dyDescent="0.2">
      <c r="A54" s="42">
        <f t="shared" si="0"/>
        <v>52</v>
      </c>
      <c r="B54" s="43" t="s">
        <v>148</v>
      </c>
      <c r="C54" s="42" t="s">
        <v>147</v>
      </c>
    </row>
    <row r="55" spans="1:3" x14ac:dyDescent="0.2">
      <c r="A55" s="42">
        <f t="shared" si="0"/>
        <v>53</v>
      </c>
      <c r="B55" s="43" t="s">
        <v>152</v>
      </c>
      <c r="C55" s="42" t="s">
        <v>151</v>
      </c>
    </row>
    <row r="56" spans="1:3" x14ac:dyDescent="0.2">
      <c r="A56" s="42">
        <f t="shared" si="0"/>
        <v>54</v>
      </c>
      <c r="B56" s="43" t="s">
        <v>154</v>
      </c>
      <c r="C56" s="42" t="s">
        <v>153</v>
      </c>
    </row>
    <row r="57" spans="1:3" x14ac:dyDescent="0.2">
      <c r="A57" s="42">
        <f t="shared" si="0"/>
        <v>55</v>
      </c>
      <c r="B57" s="43" t="s">
        <v>159</v>
      </c>
      <c r="C57" s="42" t="s">
        <v>158</v>
      </c>
    </row>
    <row r="58" spans="1:3" x14ac:dyDescent="0.2">
      <c r="A58" s="42">
        <f t="shared" si="0"/>
        <v>56</v>
      </c>
      <c r="B58" s="43" t="s">
        <v>165</v>
      </c>
      <c r="C58" s="42" t="s">
        <v>164</v>
      </c>
    </row>
    <row r="59" spans="1:3" x14ac:dyDescent="0.2">
      <c r="A59" s="42">
        <f t="shared" si="0"/>
        <v>57</v>
      </c>
      <c r="B59" s="43" t="s">
        <v>169</v>
      </c>
      <c r="C59" s="42" t="s">
        <v>168</v>
      </c>
    </row>
    <row r="60" spans="1:3" x14ac:dyDescent="0.2">
      <c r="A60" s="42">
        <f t="shared" si="0"/>
        <v>58</v>
      </c>
      <c r="B60" s="43" t="s">
        <v>167</v>
      </c>
      <c r="C60" s="42" t="s">
        <v>166</v>
      </c>
    </row>
    <row r="61" spans="1:3" x14ac:dyDescent="0.2">
      <c r="A61" s="42">
        <f t="shared" si="0"/>
        <v>59</v>
      </c>
      <c r="B61" s="43" t="s">
        <v>175</v>
      </c>
      <c r="C61" s="42" t="s">
        <v>174</v>
      </c>
    </row>
    <row r="62" spans="1:3" x14ac:dyDescent="0.2">
      <c r="A62" s="42">
        <f t="shared" si="0"/>
        <v>60</v>
      </c>
      <c r="B62" s="43" t="s">
        <v>171</v>
      </c>
      <c r="C62" s="42" t="s">
        <v>170</v>
      </c>
    </row>
    <row r="63" spans="1:3" x14ac:dyDescent="0.2">
      <c r="A63" s="42">
        <f t="shared" si="0"/>
        <v>61</v>
      </c>
      <c r="B63" s="43" t="s">
        <v>173</v>
      </c>
      <c r="C63" s="42" t="s">
        <v>172</v>
      </c>
    </row>
    <row r="64" spans="1:3" x14ac:dyDescent="0.2">
      <c r="A64" s="42">
        <f t="shared" si="0"/>
        <v>62</v>
      </c>
      <c r="B64" s="43" t="s">
        <v>157</v>
      </c>
      <c r="C64" s="42" t="s">
        <v>156</v>
      </c>
    </row>
    <row r="65" spans="1:3" x14ac:dyDescent="0.2">
      <c r="A65" s="42">
        <f t="shared" si="0"/>
        <v>63</v>
      </c>
      <c r="B65" s="43" t="s">
        <v>177</v>
      </c>
      <c r="C65" s="42" t="s">
        <v>176</v>
      </c>
    </row>
    <row r="66" spans="1:3" x14ac:dyDescent="0.2">
      <c r="A66" s="42">
        <f t="shared" si="0"/>
        <v>64</v>
      </c>
      <c r="B66" s="43" t="s">
        <v>179</v>
      </c>
      <c r="C66" s="42" t="s">
        <v>178</v>
      </c>
    </row>
    <row r="67" spans="1:3" x14ac:dyDescent="0.2">
      <c r="A67" s="42">
        <f t="shared" si="0"/>
        <v>65</v>
      </c>
      <c r="B67" s="43" t="s">
        <v>184</v>
      </c>
      <c r="C67" s="42" t="s">
        <v>183</v>
      </c>
    </row>
    <row r="68" spans="1:3" x14ac:dyDescent="0.2">
      <c r="A68" s="42">
        <f t="shared" si="0"/>
        <v>66</v>
      </c>
      <c r="B68" s="43" t="s">
        <v>181</v>
      </c>
      <c r="C68" s="42" t="s">
        <v>180</v>
      </c>
    </row>
    <row r="69" spans="1:3" x14ac:dyDescent="0.2">
      <c r="A69" s="42">
        <f t="shared" ref="A69:A132" si="1">A68+1</f>
        <v>67</v>
      </c>
      <c r="B69" s="43" t="s">
        <v>190</v>
      </c>
      <c r="C69" s="42" t="s">
        <v>189</v>
      </c>
    </row>
    <row r="70" spans="1:3" x14ac:dyDescent="0.2">
      <c r="A70" s="42">
        <f t="shared" si="1"/>
        <v>68</v>
      </c>
      <c r="B70" s="43" t="s">
        <v>188</v>
      </c>
      <c r="C70" s="42" t="s">
        <v>187</v>
      </c>
    </row>
    <row r="71" spans="1:3" x14ac:dyDescent="0.2">
      <c r="A71" s="42">
        <f t="shared" si="1"/>
        <v>69</v>
      </c>
      <c r="B71" s="43" t="s">
        <v>196</v>
      </c>
      <c r="C71" s="42" t="s">
        <v>195</v>
      </c>
    </row>
    <row r="72" spans="1:3" x14ac:dyDescent="0.2">
      <c r="A72" s="42">
        <f t="shared" si="1"/>
        <v>70</v>
      </c>
      <c r="B72" s="43" t="s">
        <v>192</v>
      </c>
      <c r="C72" s="42" t="s">
        <v>191</v>
      </c>
    </row>
    <row r="73" spans="1:3" x14ac:dyDescent="0.2">
      <c r="A73" s="42">
        <f t="shared" si="1"/>
        <v>71</v>
      </c>
      <c r="B73" s="43" t="s">
        <v>194</v>
      </c>
      <c r="C73" s="42" t="s">
        <v>193</v>
      </c>
    </row>
    <row r="74" spans="1:3" x14ac:dyDescent="0.2">
      <c r="A74" s="42">
        <f t="shared" si="1"/>
        <v>72</v>
      </c>
      <c r="B74" s="43" t="s">
        <v>198</v>
      </c>
      <c r="C74" s="42" t="s">
        <v>197</v>
      </c>
    </row>
    <row r="75" spans="1:3" x14ac:dyDescent="0.2">
      <c r="A75" s="42">
        <f t="shared" si="1"/>
        <v>73</v>
      </c>
      <c r="B75" s="43" t="s">
        <v>200</v>
      </c>
      <c r="C75" s="42" t="s">
        <v>199</v>
      </c>
    </row>
    <row r="76" spans="1:3" x14ac:dyDescent="0.2">
      <c r="A76" s="42">
        <f t="shared" si="1"/>
        <v>74</v>
      </c>
      <c r="B76" s="43" t="s">
        <v>203</v>
      </c>
      <c r="C76" s="42" t="s">
        <v>202</v>
      </c>
    </row>
    <row r="77" spans="1:3" x14ac:dyDescent="0.2">
      <c r="A77" s="42">
        <f t="shared" si="1"/>
        <v>75</v>
      </c>
      <c r="B77" s="43" t="s">
        <v>206</v>
      </c>
      <c r="C77" s="42" t="s">
        <v>205</v>
      </c>
    </row>
    <row r="78" spans="1:3" x14ac:dyDescent="0.2">
      <c r="A78" s="42">
        <f t="shared" si="1"/>
        <v>76</v>
      </c>
      <c r="B78" s="43" t="s">
        <v>210</v>
      </c>
      <c r="C78" s="42" t="s">
        <v>209</v>
      </c>
    </row>
    <row r="79" spans="1:3" x14ac:dyDescent="0.2">
      <c r="A79" s="42">
        <f t="shared" si="1"/>
        <v>77</v>
      </c>
      <c r="B79" s="43" t="s">
        <v>413</v>
      </c>
      <c r="C79" s="42" t="s">
        <v>412</v>
      </c>
    </row>
    <row r="80" spans="1:3" x14ac:dyDescent="0.2">
      <c r="A80" s="42">
        <f t="shared" si="1"/>
        <v>78</v>
      </c>
      <c r="B80" s="43" t="s">
        <v>208</v>
      </c>
      <c r="C80" s="42" t="s">
        <v>207</v>
      </c>
    </row>
    <row r="81" spans="1:3" x14ac:dyDescent="0.2">
      <c r="A81" s="42">
        <f t="shared" si="1"/>
        <v>79</v>
      </c>
      <c r="B81" s="43" t="s">
        <v>421</v>
      </c>
      <c r="C81" s="42" t="s">
        <v>204</v>
      </c>
    </row>
    <row r="82" spans="1:3" x14ac:dyDescent="0.2">
      <c r="A82" s="42">
        <f t="shared" si="1"/>
        <v>80</v>
      </c>
      <c r="B82" s="43" t="s">
        <v>422</v>
      </c>
      <c r="C82" s="42" t="s">
        <v>201</v>
      </c>
    </row>
    <row r="83" spans="1:3" x14ac:dyDescent="0.2">
      <c r="A83" s="42">
        <f t="shared" si="1"/>
        <v>81</v>
      </c>
      <c r="B83" s="43" t="s">
        <v>423</v>
      </c>
      <c r="C83" s="42" t="s">
        <v>88</v>
      </c>
    </row>
    <row r="84" spans="1:3" x14ac:dyDescent="0.2">
      <c r="A84" s="42">
        <f t="shared" si="1"/>
        <v>82</v>
      </c>
      <c r="B84" s="43" t="s">
        <v>85</v>
      </c>
      <c r="C84" s="42" t="s">
        <v>84</v>
      </c>
    </row>
    <row r="85" spans="1:3" x14ac:dyDescent="0.2">
      <c r="A85" s="42">
        <f t="shared" si="1"/>
        <v>83</v>
      </c>
      <c r="B85" s="43" t="s">
        <v>100</v>
      </c>
      <c r="C85" s="42" t="s">
        <v>99</v>
      </c>
    </row>
    <row r="86" spans="1:3" x14ac:dyDescent="0.2">
      <c r="A86" s="42">
        <f t="shared" si="1"/>
        <v>84</v>
      </c>
      <c r="B86" s="43" t="s">
        <v>87</v>
      </c>
      <c r="C86" s="42" t="s">
        <v>86</v>
      </c>
    </row>
    <row r="87" spans="1:3" x14ac:dyDescent="0.2">
      <c r="A87" s="42">
        <f t="shared" si="1"/>
        <v>85</v>
      </c>
      <c r="B87" s="43" t="s">
        <v>110</v>
      </c>
      <c r="C87" s="42" t="s">
        <v>109</v>
      </c>
    </row>
    <row r="88" spans="1:3" x14ac:dyDescent="0.2">
      <c r="A88" s="42">
        <f t="shared" si="1"/>
        <v>86</v>
      </c>
      <c r="B88" s="43" t="s">
        <v>212</v>
      </c>
      <c r="C88" s="42" t="s">
        <v>211</v>
      </c>
    </row>
    <row r="89" spans="1:3" x14ac:dyDescent="0.2">
      <c r="A89" s="42">
        <f t="shared" si="1"/>
        <v>87</v>
      </c>
      <c r="B89" s="43" t="s">
        <v>324</v>
      </c>
      <c r="C89" s="42" t="s">
        <v>323</v>
      </c>
    </row>
    <row r="90" spans="1:3" x14ac:dyDescent="0.2">
      <c r="A90" s="42">
        <f t="shared" si="1"/>
        <v>88</v>
      </c>
      <c r="B90" s="43" t="s">
        <v>214</v>
      </c>
      <c r="C90" s="42" t="s">
        <v>213</v>
      </c>
    </row>
    <row r="91" spans="1:3" x14ac:dyDescent="0.2">
      <c r="A91" s="42">
        <f t="shared" si="1"/>
        <v>89</v>
      </c>
      <c r="B91" s="43" t="s">
        <v>216</v>
      </c>
      <c r="C91" s="42" t="s">
        <v>215</v>
      </c>
    </row>
    <row r="92" spans="1:3" x14ac:dyDescent="0.2">
      <c r="A92" s="42">
        <f t="shared" si="1"/>
        <v>90</v>
      </c>
      <c r="B92" s="43" t="s">
        <v>218</v>
      </c>
      <c r="C92" s="42" t="s">
        <v>217</v>
      </c>
    </row>
    <row r="93" spans="1:3" x14ac:dyDescent="0.2">
      <c r="A93" s="42">
        <f t="shared" si="1"/>
        <v>91</v>
      </c>
      <c r="B93" s="43" t="s">
        <v>106</v>
      </c>
      <c r="C93" s="42" t="s">
        <v>105</v>
      </c>
    </row>
    <row r="94" spans="1:3" x14ac:dyDescent="0.2">
      <c r="A94" s="42">
        <f t="shared" si="1"/>
        <v>92</v>
      </c>
      <c r="B94" s="43" t="s">
        <v>108</v>
      </c>
      <c r="C94" s="42" t="s">
        <v>107</v>
      </c>
    </row>
    <row r="95" spans="1:3" x14ac:dyDescent="0.2">
      <c r="A95" s="42">
        <f t="shared" si="1"/>
        <v>93</v>
      </c>
      <c r="B95" s="43" t="s">
        <v>221</v>
      </c>
      <c r="C95" s="42" t="s">
        <v>220</v>
      </c>
    </row>
    <row r="96" spans="1:3" x14ac:dyDescent="0.2">
      <c r="A96" s="42">
        <f t="shared" si="1"/>
        <v>94</v>
      </c>
      <c r="B96" s="43" t="s">
        <v>114</v>
      </c>
      <c r="C96" s="42" t="s">
        <v>113</v>
      </c>
    </row>
    <row r="97" spans="1:3" x14ac:dyDescent="0.2">
      <c r="A97" s="42">
        <f t="shared" si="1"/>
        <v>95</v>
      </c>
      <c r="B97" s="43" t="s">
        <v>116</v>
      </c>
      <c r="C97" s="42" t="s">
        <v>115</v>
      </c>
    </row>
    <row r="98" spans="1:3" x14ac:dyDescent="0.2">
      <c r="A98" s="42">
        <f t="shared" si="1"/>
        <v>96</v>
      </c>
      <c r="B98" s="43" t="s">
        <v>225</v>
      </c>
      <c r="C98" s="42" t="s">
        <v>224</v>
      </c>
    </row>
    <row r="99" spans="1:3" x14ac:dyDescent="0.2">
      <c r="A99" s="42">
        <f t="shared" si="1"/>
        <v>97</v>
      </c>
      <c r="B99" s="43" t="s">
        <v>227</v>
      </c>
      <c r="C99" s="42" t="s">
        <v>226</v>
      </c>
    </row>
    <row r="100" spans="1:3" x14ac:dyDescent="0.2">
      <c r="A100" s="42">
        <f t="shared" si="1"/>
        <v>98</v>
      </c>
      <c r="B100" s="43" t="s">
        <v>239</v>
      </c>
      <c r="C100" s="42" t="s">
        <v>238</v>
      </c>
    </row>
    <row r="101" spans="1:3" x14ac:dyDescent="0.2">
      <c r="A101" s="42">
        <f t="shared" si="1"/>
        <v>99</v>
      </c>
      <c r="B101" s="43" t="s">
        <v>229</v>
      </c>
      <c r="C101" s="42" t="s">
        <v>228</v>
      </c>
    </row>
    <row r="102" spans="1:3" x14ac:dyDescent="0.2">
      <c r="A102" s="42">
        <f t="shared" si="1"/>
        <v>100</v>
      </c>
      <c r="B102" s="43" t="s">
        <v>233</v>
      </c>
      <c r="C102" s="42" t="s">
        <v>232</v>
      </c>
    </row>
    <row r="103" spans="1:3" x14ac:dyDescent="0.2">
      <c r="A103" s="42">
        <f t="shared" si="1"/>
        <v>101</v>
      </c>
      <c r="B103" s="43" t="s">
        <v>235</v>
      </c>
      <c r="C103" s="42" t="s">
        <v>234</v>
      </c>
    </row>
    <row r="104" spans="1:3" x14ac:dyDescent="0.2">
      <c r="A104" s="42">
        <f t="shared" si="1"/>
        <v>102</v>
      </c>
      <c r="B104" s="43" t="s">
        <v>231</v>
      </c>
      <c r="C104" s="42" t="s">
        <v>230</v>
      </c>
    </row>
    <row r="105" spans="1:3" x14ac:dyDescent="0.2">
      <c r="A105" s="42">
        <f t="shared" si="1"/>
        <v>103</v>
      </c>
      <c r="B105" s="43" t="s">
        <v>241</v>
      </c>
      <c r="C105" s="42" t="s">
        <v>240</v>
      </c>
    </row>
    <row r="106" spans="1:3" x14ac:dyDescent="0.2">
      <c r="A106" s="42">
        <f t="shared" si="1"/>
        <v>104</v>
      </c>
      <c r="B106" s="43" t="s">
        <v>243</v>
      </c>
      <c r="C106" s="42" t="s">
        <v>242</v>
      </c>
    </row>
    <row r="107" spans="1:3" x14ac:dyDescent="0.2">
      <c r="A107" s="42">
        <f t="shared" si="1"/>
        <v>105</v>
      </c>
      <c r="B107" s="43" t="s">
        <v>245</v>
      </c>
      <c r="C107" s="42" t="s">
        <v>244</v>
      </c>
    </row>
    <row r="108" spans="1:3" x14ac:dyDescent="0.2">
      <c r="A108" s="42">
        <f t="shared" si="1"/>
        <v>106</v>
      </c>
      <c r="B108" s="43" t="s">
        <v>247</v>
      </c>
      <c r="C108" s="42" t="s">
        <v>246</v>
      </c>
    </row>
    <row r="109" spans="1:3" x14ac:dyDescent="0.2">
      <c r="A109" s="42">
        <f t="shared" si="1"/>
        <v>107</v>
      </c>
      <c r="B109" s="43" t="s">
        <v>253</v>
      </c>
      <c r="C109" s="42" t="s">
        <v>252</v>
      </c>
    </row>
    <row r="110" spans="1:3" x14ac:dyDescent="0.2">
      <c r="A110" s="42">
        <f t="shared" si="1"/>
        <v>108</v>
      </c>
      <c r="B110" s="43" t="s">
        <v>251</v>
      </c>
      <c r="C110" s="42" t="s">
        <v>250</v>
      </c>
    </row>
    <row r="111" spans="1:3" x14ac:dyDescent="0.2">
      <c r="A111" s="42">
        <f t="shared" si="1"/>
        <v>109</v>
      </c>
      <c r="B111" s="43" t="s">
        <v>256</v>
      </c>
      <c r="C111" s="42" t="s">
        <v>255</v>
      </c>
    </row>
    <row r="112" spans="1:3" x14ac:dyDescent="0.2">
      <c r="A112" s="42">
        <f t="shared" si="1"/>
        <v>110</v>
      </c>
      <c r="B112" s="43" t="s">
        <v>266</v>
      </c>
      <c r="C112" s="42" t="s">
        <v>265</v>
      </c>
    </row>
    <row r="113" spans="1:3" x14ac:dyDescent="0.2">
      <c r="A113" s="42">
        <f t="shared" si="1"/>
        <v>111</v>
      </c>
      <c r="B113" s="43" t="s">
        <v>268</v>
      </c>
      <c r="C113" s="42" t="s">
        <v>267</v>
      </c>
    </row>
    <row r="114" spans="1:3" x14ac:dyDescent="0.2">
      <c r="A114" s="42">
        <f t="shared" si="1"/>
        <v>112</v>
      </c>
      <c r="B114" s="43" t="s">
        <v>249</v>
      </c>
      <c r="C114" s="42" t="s">
        <v>248</v>
      </c>
    </row>
    <row r="115" spans="1:3" x14ac:dyDescent="0.2">
      <c r="A115" s="42">
        <f t="shared" si="1"/>
        <v>113</v>
      </c>
      <c r="B115" s="43" t="s">
        <v>262</v>
      </c>
      <c r="C115" s="42" t="s">
        <v>261</v>
      </c>
    </row>
    <row r="116" spans="1:3" x14ac:dyDescent="0.2">
      <c r="A116" s="42">
        <f t="shared" si="1"/>
        <v>114</v>
      </c>
      <c r="B116" s="43" t="s">
        <v>278</v>
      </c>
      <c r="C116" s="42" t="s">
        <v>277</v>
      </c>
    </row>
    <row r="117" spans="1:3" x14ac:dyDescent="0.2">
      <c r="A117" s="42">
        <f t="shared" si="1"/>
        <v>115</v>
      </c>
      <c r="B117" s="43" t="s">
        <v>276</v>
      </c>
      <c r="C117" s="42" t="s">
        <v>275</v>
      </c>
    </row>
    <row r="118" spans="1:3" x14ac:dyDescent="0.2">
      <c r="A118" s="42">
        <f t="shared" si="1"/>
        <v>116</v>
      </c>
      <c r="B118" s="43" t="s">
        <v>258</v>
      </c>
      <c r="C118" s="42" t="s">
        <v>257</v>
      </c>
    </row>
    <row r="119" spans="1:3" x14ac:dyDescent="0.2">
      <c r="A119" s="42">
        <f t="shared" si="1"/>
        <v>117</v>
      </c>
      <c r="B119" s="43" t="s">
        <v>150</v>
      </c>
      <c r="C119" s="42" t="s">
        <v>149</v>
      </c>
    </row>
    <row r="120" spans="1:3" x14ac:dyDescent="0.2">
      <c r="A120" s="42">
        <f t="shared" si="1"/>
        <v>118</v>
      </c>
      <c r="B120" s="43" t="s">
        <v>424</v>
      </c>
      <c r="C120" s="42" t="s">
        <v>254</v>
      </c>
    </row>
    <row r="121" spans="1:3" x14ac:dyDescent="0.2">
      <c r="A121" s="42">
        <f t="shared" si="1"/>
        <v>119</v>
      </c>
      <c r="B121" s="43" t="s">
        <v>272</v>
      </c>
      <c r="C121" s="42" t="s">
        <v>271</v>
      </c>
    </row>
    <row r="122" spans="1:3" x14ac:dyDescent="0.2">
      <c r="A122" s="42">
        <f t="shared" si="1"/>
        <v>120</v>
      </c>
      <c r="B122" s="43" t="s">
        <v>260</v>
      </c>
      <c r="C122" s="42" t="s">
        <v>259</v>
      </c>
    </row>
    <row r="123" spans="1:3" x14ac:dyDescent="0.2">
      <c r="A123" s="42">
        <f t="shared" si="1"/>
        <v>121</v>
      </c>
      <c r="B123" s="43" t="s">
        <v>270</v>
      </c>
      <c r="C123" s="42" t="s">
        <v>269</v>
      </c>
    </row>
    <row r="124" spans="1:3" x14ac:dyDescent="0.2">
      <c r="A124" s="42">
        <f t="shared" si="1"/>
        <v>122</v>
      </c>
      <c r="B124" s="43" t="s">
        <v>274</v>
      </c>
      <c r="C124" s="42" t="s">
        <v>273</v>
      </c>
    </row>
    <row r="125" spans="1:3" x14ac:dyDescent="0.2">
      <c r="A125" s="42">
        <f t="shared" si="1"/>
        <v>123</v>
      </c>
      <c r="B125" s="43" t="s">
        <v>280</v>
      </c>
      <c r="C125" s="42" t="s">
        <v>279</v>
      </c>
    </row>
    <row r="126" spans="1:3" x14ac:dyDescent="0.2">
      <c r="A126" s="42">
        <f t="shared" si="1"/>
        <v>124</v>
      </c>
      <c r="B126" s="43" t="s">
        <v>282</v>
      </c>
      <c r="C126" s="42" t="s">
        <v>281</v>
      </c>
    </row>
    <row r="127" spans="1:3" x14ac:dyDescent="0.2">
      <c r="A127" s="42">
        <f t="shared" si="1"/>
        <v>125</v>
      </c>
      <c r="B127" s="43" t="s">
        <v>295</v>
      </c>
      <c r="C127" s="42" t="s">
        <v>294</v>
      </c>
    </row>
    <row r="128" spans="1:3" x14ac:dyDescent="0.2">
      <c r="A128" s="42">
        <f t="shared" si="1"/>
        <v>126</v>
      </c>
      <c r="B128" s="43" t="s">
        <v>287</v>
      </c>
      <c r="C128" s="42" t="s">
        <v>286</v>
      </c>
    </row>
    <row r="129" spans="1:3" x14ac:dyDescent="0.2">
      <c r="A129" s="42">
        <f t="shared" si="1"/>
        <v>127</v>
      </c>
      <c r="B129" s="43" t="s">
        <v>297</v>
      </c>
      <c r="C129" s="42" t="s">
        <v>296</v>
      </c>
    </row>
    <row r="130" spans="1:3" x14ac:dyDescent="0.2">
      <c r="A130" s="42">
        <f t="shared" si="1"/>
        <v>128</v>
      </c>
      <c r="B130" s="43" t="s">
        <v>284</v>
      </c>
      <c r="C130" s="42" t="s">
        <v>283</v>
      </c>
    </row>
    <row r="131" spans="1:3" x14ac:dyDescent="0.2">
      <c r="A131" s="42">
        <f t="shared" si="1"/>
        <v>129</v>
      </c>
      <c r="B131" s="43" t="s">
        <v>182</v>
      </c>
      <c r="C131" s="42" t="s">
        <v>285</v>
      </c>
    </row>
    <row r="132" spans="1:3" x14ac:dyDescent="0.2">
      <c r="A132" s="42">
        <f t="shared" si="1"/>
        <v>130</v>
      </c>
      <c r="B132" s="43" t="s">
        <v>291</v>
      </c>
      <c r="C132" s="42" t="s">
        <v>290</v>
      </c>
    </row>
    <row r="133" spans="1:3" x14ac:dyDescent="0.2">
      <c r="A133" s="42">
        <f t="shared" ref="A133:A196" si="2">A132+1</f>
        <v>131</v>
      </c>
      <c r="B133" s="43" t="s">
        <v>289</v>
      </c>
      <c r="C133" s="42" t="s">
        <v>288</v>
      </c>
    </row>
    <row r="134" spans="1:3" x14ac:dyDescent="0.2">
      <c r="A134" s="42">
        <f t="shared" si="2"/>
        <v>132</v>
      </c>
      <c r="B134" s="43" t="s">
        <v>425</v>
      </c>
      <c r="C134" s="42" t="s">
        <v>320</v>
      </c>
    </row>
    <row r="135" spans="1:3" x14ac:dyDescent="0.2">
      <c r="A135" s="42">
        <f t="shared" si="2"/>
        <v>133</v>
      </c>
      <c r="B135" s="43" t="s">
        <v>264</v>
      </c>
      <c r="C135" s="42" t="s">
        <v>263</v>
      </c>
    </row>
    <row r="136" spans="1:3" x14ac:dyDescent="0.2">
      <c r="A136" s="42">
        <f t="shared" si="2"/>
        <v>134</v>
      </c>
      <c r="B136" s="43" t="s">
        <v>293</v>
      </c>
      <c r="C136" s="42" t="s">
        <v>292</v>
      </c>
    </row>
    <row r="137" spans="1:3" x14ac:dyDescent="0.2">
      <c r="A137" s="42">
        <f t="shared" si="2"/>
        <v>135</v>
      </c>
      <c r="B137" s="43" t="s">
        <v>299</v>
      </c>
      <c r="C137" s="42" t="s">
        <v>298</v>
      </c>
    </row>
    <row r="138" spans="1:3" x14ac:dyDescent="0.2">
      <c r="A138" s="42">
        <f t="shared" si="2"/>
        <v>136</v>
      </c>
      <c r="B138" s="43" t="s">
        <v>44</v>
      </c>
      <c r="C138" s="42" t="s">
        <v>43</v>
      </c>
    </row>
    <row r="139" spans="1:3" x14ac:dyDescent="0.2">
      <c r="A139" s="42">
        <f t="shared" si="2"/>
        <v>137</v>
      </c>
      <c r="B139" s="43" t="s">
        <v>382</v>
      </c>
      <c r="C139" s="42" t="s">
        <v>381</v>
      </c>
    </row>
    <row r="140" spans="1:3" x14ac:dyDescent="0.2">
      <c r="A140" s="42">
        <f t="shared" si="2"/>
        <v>138</v>
      </c>
      <c r="B140" s="43" t="s">
        <v>301</v>
      </c>
      <c r="C140" s="42" t="s">
        <v>300</v>
      </c>
    </row>
    <row r="141" spans="1:3" x14ac:dyDescent="0.2">
      <c r="A141" s="42">
        <f t="shared" si="2"/>
        <v>139</v>
      </c>
      <c r="B141" s="43" t="s">
        <v>311</v>
      </c>
      <c r="C141" s="42" t="s">
        <v>310</v>
      </c>
    </row>
    <row r="142" spans="1:3" x14ac:dyDescent="0.2">
      <c r="A142" s="42">
        <f t="shared" si="2"/>
        <v>140</v>
      </c>
      <c r="B142" s="43" t="s">
        <v>313</v>
      </c>
      <c r="C142" s="42" t="s">
        <v>312</v>
      </c>
    </row>
    <row r="143" spans="1:3" x14ac:dyDescent="0.2">
      <c r="A143" s="42">
        <f t="shared" si="2"/>
        <v>141</v>
      </c>
      <c r="B143" s="43" t="s">
        <v>303</v>
      </c>
      <c r="C143" s="42" t="s">
        <v>302</v>
      </c>
    </row>
    <row r="144" spans="1:3" x14ac:dyDescent="0.2">
      <c r="A144" s="42">
        <f t="shared" si="2"/>
        <v>142</v>
      </c>
      <c r="B144" s="43" t="s">
        <v>315</v>
      </c>
      <c r="C144" s="42" t="s">
        <v>314</v>
      </c>
    </row>
    <row r="145" spans="1:3" x14ac:dyDescent="0.2">
      <c r="A145" s="42">
        <f t="shared" si="2"/>
        <v>143</v>
      </c>
      <c r="B145" s="43" t="s">
        <v>305</v>
      </c>
      <c r="C145" s="42" t="s">
        <v>304</v>
      </c>
    </row>
    <row r="146" spans="1:3" x14ac:dyDescent="0.2">
      <c r="A146" s="42">
        <f t="shared" si="2"/>
        <v>144</v>
      </c>
      <c r="B146" s="43" t="s">
        <v>307</v>
      </c>
      <c r="C146" s="42" t="s">
        <v>306</v>
      </c>
    </row>
    <row r="147" spans="1:3" x14ac:dyDescent="0.2">
      <c r="A147" s="42">
        <f t="shared" si="2"/>
        <v>145</v>
      </c>
      <c r="B147" s="43" t="s">
        <v>309</v>
      </c>
      <c r="C147" s="42" t="s">
        <v>308</v>
      </c>
    </row>
    <row r="148" spans="1:3" x14ac:dyDescent="0.2">
      <c r="A148" s="42">
        <f t="shared" si="2"/>
        <v>146</v>
      </c>
      <c r="B148" s="43" t="s">
        <v>317</v>
      </c>
      <c r="C148" s="42" t="s">
        <v>316</v>
      </c>
    </row>
    <row r="149" spans="1:3" x14ac:dyDescent="0.2">
      <c r="A149" s="42">
        <f t="shared" si="2"/>
        <v>147</v>
      </c>
      <c r="B149" s="43" t="s">
        <v>319</v>
      </c>
      <c r="C149" s="42" t="s">
        <v>318</v>
      </c>
    </row>
    <row r="150" spans="1:3" x14ac:dyDescent="0.2">
      <c r="A150" s="42">
        <f t="shared" si="2"/>
        <v>148</v>
      </c>
      <c r="B150" s="43" t="s">
        <v>322</v>
      </c>
      <c r="C150" s="42" t="s">
        <v>321</v>
      </c>
    </row>
    <row r="151" spans="1:3" x14ac:dyDescent="0.2">
      <c r="A151" s="42">
        <f t="shared" si="2"/>
        <v>149</v>
      </c>
      <c r="B151" s="43" t="s">
        <v>91</v>
      </c>
      <c r="C151" s="42" t="s">
        <v>90</v>
      </c>
    </row>
    <row r="152" spans="1:3" x14ac:dyDescent="0.2">
      <c r="A152" s="42">
        <f t="shared" si="2"/>
        <v>150</v>
      </c>
      <c r="B152" s="43" t="s">
        <v>331</v>
      </c>
      <c r="C152" s="42" t="s">
        <v>330</v>
      </c>
    </row>
    <row r="153" spans="1:3" x14ac:dyDescent="0.2">
      <c r="A153" s="42">
        <f t="shared" si="2"/>
        <v>151</v>
      </c>
      <c r="B153" s="43" t="s">
        <v>325</v>
      </c>
      <c r="C153" s="42" t="s">
        <v>326</v>
      </c>
    </row>
    <row r="154" spans="1:3" x14ac:dyDescent="0.2">
      <c r="A154" s="42">
        <f t="shared" si="2"/>
        <v>152</v>
      </c>
      <c r="B154" s="43" t="s">
        <v>426</v>
      </c>
      <c r="C154" s="42" t="s">
        <v>329</v>
      </c>
    </row>
    <row r="155" spans="1:3" x14ac:dyDescent="0.2">
      <c r="A155" s="42">
        <f t="shared" si="2"/>
        <v>153</v>
      </c>
      <c r="B155" s="43" t="s">
        <v>350</v>
      </c>
      <c r="C155" s="42" t="s">
        <v>349</v>
      </c>
    </row>
    <row r="156" spans="1:3" x14ac:dyDescent="0.2">
      <c r="A156" s="42">
        <f t="shared" si="2"/>
        <v>154</v>
      </c>
      <c r="B156" s="43" t="s">
        <v>415</v>
      </c>
      <c r="C156" s="42" t="s">
        <v>414</v>
      </c>
    </row>
    <row r="157" spans="1:3" x14ac:dyDescent="0.2">
      <c r="A157" s="42">
        <f t="shared" si="2"/>
        <v>155</v>
      </c>
      <c r="B157" s="43" t="s">
        <v>334</v>
      </c>
      <c r="C157" s="42" t="s">
        <v>333</v>
      </c>
    </row>
    <row r="158" spans="1:3" x14ac:dyDescent="0.2">
      <c r="A158" s="42">
        <f t="shared" si="2"/>
        <v>156</v>
      </c>
      <c r="B158" s="43" t="s">
        <v>348</v>
      </c>
      <c r="C158" s="42" t="s">
        <v>347</v>
      </c>
    </row>
    <row r="159" spans="1:3" x14ac:dyDescent="0.2">
      <c r="A159" s="42">
        <f t="shared" si="2"/>
        <v>157</v>
      </c>
      <c r="B159" s="43" t="s">
        <v>358</v>
      </c>
      <c r="C159" s="42" t="s">
        <v>357</v>
      </c>
    </row>
    <row r="160" spans="1:3" x14ac:dyDescent="0.2">
      <c r="A160" s="42">
        <f t="shared" si="2"/>
        <v>158</v>
      </c>
      <c r="B160" s="43" t="s">
        <v>223</v>
      </c>
      <c r="C160" s="42" t="s">
        <v>222</v>
      </c>
    </row>
    <row r="161" spans="1:3" x14ac:dyDescent="0.2">
      <c r="A161" s="42">
        <f t="shared" si="2"/>
        <v>159</v>
      </c>
      <c r="B161" s="43" t="s">
        <v>366</v>
      </c>
      <c r="C161" s="42" t="s">
        <v>365</v>
      </c>
    </row>
    <row r="162" spans="1:3" x14ac:dyDescent="0.2">
      <c r="A162" s="42">
        <f t="shared" si="2"/>
        <v>160</v>
      </c>
      <c r="B162" s="43" t="s">
        <v>9</v>
      </c>
      <c r="C162" s="42" t="s">
        <v>8</v>
      </c>
    </row>
    <row r="163" spans="1:3" x14ac:dyDescent="0.2">
      <c r="A163" s="42">
        <f t="shared" si="2"/>
        <v>161</v>
      </c>
      <c r="B163" s="43" t="s">
        <v>336</v>
      </c>
      <c r="C163" s="42" t="s">
        <v>335</v>
      </c>
    </row>
    <row r="164" spans="1:3" x14ac:dyDescent="0.2">
      <c r="A164" s="42">
        <f t="shared" si="2"/>
        <v>162</v>
      </c>
      <c r="B164" s="43" t="s">
        <v>354</v>
      </c>
      <c r="C164" s="42" t="s">
        <v>353</v>
      </c>
    </row>
    <row r="165" spans="1:3" x14ac:dyDescent="0.2">
      <c r="A165" s="42">
        <f t="shared" si="2"/>
        <v>163</v>
      </c>
      <c r="B165" s="43" t="s">
        <v>338</v>
      </c>
      <c r="C165" s="42" t="s">
        <v>337</v>
      </c>
    </row>
    <row r="166" spans="1:3" x14ac:dyDescent="0.2">
      <c r="A166" s="42">
        <f t="shared" si="2"/>
        <v>164</v>
      </c>
      <c r="B166" s="43" t="s">
        <v>344</v>
      </c>
      <c r="C166" s="42" t="s">
        <v>343</v>
      </c>
    </row>
    <row r="167" spans="1:3" x14ac:dyDescent="0.2">
      <c r="A167" s="42">
        <f t="shared" si="2"/>
        <v>165</v>
      </c>
      <c r="B167" s="43" t="s">
        <v>417</v>
      </c>
      <c r="C167" s="42" t="s">
        <v>416</v>
      </c>
    </row>
    <row r="168" spans="1:3" x14ac:dyDescent="0.2">
      <c r="A168" s="42">
        <f t="shared" si="2"/>
        <v>166</v>
      </c>
      <c r="B168" s="43" t="s">
        <v>340</v>
      </c>
      <c r="C168" s="42" t="s">
        <v>339</v>
      </c>
    </row>
    <row r="169" spans="1:3" x14ac:dyDescent="0.2">
      <c r="A169" s="42">
        <f t="shared" si="2"/>
        <v>167</v>
      </c>
      <c r="B169" s="43" t="s">
        <v>364</v>
      </c>
      <c r="C169" s="42" t="s">
        <v>363</v>
      </c>
    </row>
    <row r="170" spans="1:3" x14ac:dyDescent="0.2">
      <c r="A170" s="42">
        <f t="shared" si="2"/>
        <v>168</v>
      </c>
      <c r="B170" s="43" t="s">
        <v>346</v>
      </c>
      <c r="C170" s="42" t="s">
        <v>345</v>
      </c>
    </row>
    <row r="171" spans="1:3" x14ac:dyDescent="0.2">
      <c r="A171" s="42">
        <f t="shared" si="2"/>
        <v>169</v>
      </c>
      <c r="B171" s="43" t="s">
        <v>352</v>
      </c>
      <c r="C171" s="42" t="s">
        <v>351</v>
      </c>
    </row>
    <row r="172" spans="1:3" x14ac:dyDescent="0.2">
      <c r="A172" s="42">
        <f t="shared" si="2"/>
        <v>170</v>
      </c>
      <c r="B172" s="43" t="s">
        <v>138</v>
      </c>
      <c r="C172" s="42" t="s">
        <v>137</v>
      </c>
    </row>
    <row r="173" spans="1:3" x14ac:dyDescent="0.2">
      <c r="A173" s="42">
        <f t="shared" si="2"/>
        <v>171</v>
      </c>
      <c r="B173" s="43" t="s">
        <v>356</v>
      </c>
      <c r="C173" s="42" t="s">
        <v>355</v>
      </c>
    </row>
    <row r="174" spans="1:3" x14ac:dyDescent="0.2">
      <c r="A174" s="42">
        <f t="shared" si="2"/>
        <v>172</v>
      </c>
      <c r="B174" s="43" t="s">
        <v>342</v>
      </c>
      <c r="C174" s="42" t="s">
        <v>341</v>
      </c>
    </row>
    <row r="175" spans="1:3" x14ac:dyDescent="0.2">
      <c r="A175" s="42">
        <f t="shared" si="2"/>
        <v>173</v>
      </c>
      <c r="B175" s="43" t="s">
        <v>237</v>
      </c>
      <c r="C175" s="42" t="s">
        <v>236</v>
      </c>
    </row>
    <row r="176" spans="1:3" x14ac:dyDescent="0.2">
      <c r="A176" s="42">
        <f t="shared" si="2"/>
        <v>174</v>
      </c>
      <c r="B176" s="43" t="s">
        <v>411</v>
      </c>
      <c r="C176" s="42" t="s">
        <v>410</v>
      </c>
    </row>
    <row r="177" spans="1:3" x14ac:dyDescent="0.2">
      <c r="A177" s="42">
        <f t="shared" si="2"/>
        <v>175</v>
      </c>
      <c r="B177" s="43" t="s">
        <v>328</v>
      </c>
      <c r="C177" s="42" t="s">
        <v>327</v>
      </c>
    </row>
    <row r="178" spans="1:3" x14ac:dyDescent="0.2">
      <c r="A178" s="42">
        <f t="shared" si="2"/>
        <v>176</v>
      </c>
      <c r="B178" s="43" t="s">
        <v>360</v>
      </c>
      <c r="C178" s="42" t="s">
        <v>359</v>
      </c>
    </row>
    <row r="179" spans="1:3" x14ac:dyDescent="0.2">
      <c r="A179" s="42">
        <f t="shared" si="2"/>
        <v>177</v>
      </c>
      <c r="B179" s="43" t="s">
        <v>427</v>
      </c>
      <c r="C179" s="42" t="s">
        <v>219</v>
      </c>
    </row>
    <row r="180" spans="1:3" x14ac:dyDescent="0.2">
      <c r="A180" s="42">
        <f t="shared" si="2"/>
        <v>178</v>
      </c>
      <c r="B180" s="43" t="s">
        <v>362</v>
      </c>
      <c r="C180" s="42" t="s">
        <v>361</v>
      </c>
    </row>
    <row r="181" spans="1:3" x14ac:dyDescent="0.2">
      <c r="A181" s="42">
        <f t="shared" si="2"/>
        <v>179</v>
      </c>
      <c r="B181" s="43" t="s">
        <v>370</v>
      </c>
      <c r="C181" s="42" t="s">
        <v>369</v>
      </c>
    </row>
    <row r="182" spans="1:3" x14ac:dyDescent="0.2">
      <c r="A182" s="42">
        <f t="shared" si="2"/>
        <v>180</v>
      </c>
      <c r="B182" s="43" t="s">
        <v>378</v>
      </c>
      <c r="C182" s="42" t="s">
        <v>377</v>
      </c>
    </row>
    <row r="183" spans="1:3" x14ac:dyDescent="0.2">
      <c r="A183" s="42">
        <f t="shared" si="2"/>
        <v>181</v>
      </c>
      <c r="B183" s="43" t="s">
        <v>428</v>
      </c>
      <c r="C183" s="42" t="s">
        <v>385</v>
      </c>
    </row>
    <row r="184" spans="1:3" x14ac:dyDescent="0.2">
      <c r="A184" s="42">
        <f t="shared" si="2"/>
        <v>182</v>
      </c>
      <c r="B184" s="43" t="s">
        <v>372</v>
      </c>
      <c r="C184" s="42" t="s">
        <v>371</v>
      </c>
    </row>
    <row r="185" spans="1:3" x14ac:dyDescent="0.2">
      <c r="A185" s="42">
        <f t="shared" si="2"/>
        <v>183</v>
      </c>
      <c r="B185" s="43" t="s">
        <v>376</v>
      </c>
      <c r="C185" s="42" t="s">
        <v>375</v>
      </c>
    </row>
    <row r="186" spans="1:3" x14ac:dyDescent="0.2">
      <c r="A186" s="42">
        <f t="shared" si="2"/>
        <v>184</v>
      </c>
      <c r="B186" s="43" t="s">
        <v>384</v>
      </c>
      <c r="C186" s="42" t="s">
        <v>383</v>
      </c>
    </row>
    <row r="187" spans="1:3" x14ac:dyDescent="0.2">
      <c r="A187" s="42">
        <f t="shared" si="2"/>
        <v>185</v>
      </c>
      <c r="B187" s="43" t="s">
        <v>374</v>
      </c>
      <c r="C187" s="42" t="s">
        <v>373</v>
      </c>
    </row>
    <row r="188" spans="1:3" x14ac:dyDescent="0.2">
      <c r="A188" s="42">
        <f t="shared" si="2"/>
        <v>186</v>
      </c>
      <c r="B188" s="43" t="s">
        <v>387</v>
      </c>
      <c r="C188" s="42" t="s">
        <v>386</v>
      </c>
    </row>
    <row r="189" spans="1:3" x14ac:dyDescent="0.2">
      <c r="A189" s="42">
        <f t="shared" si="2"/>
        <v>187</v>
      </c>
      <c r="B189" s="43" t="s">
        <v>93</v>
      </c>
      <c r="C189" s="42" t="s">
        <v>92</v>
      </c>
    </row>
    <row r="190" spans="1:3" x14ac:dyDescent="0.2">
      <c r="A190" s="42">
        <f t="shared" si="2"/>
        <v>188</v>
      </c>
      <c r="B190" s="43" t="s">
        <v>120</v>
      </c>
      <c r="C190" s="42" t="s">
        <v>119</v>
      </c>
    </row>
    <row r="191" spans="1:3" x14ac:dyDescent="0.2">
      <c r="A191" s="42">
        <f t="shared" si="2"/>
        <v>189</v>
      </c>
      <c r="B191" s="43" t="s">
        <v>389</v>
      </c>
      <c r="C191" s="42" t="s">
        <v>388</v>
      </c>
    </row>
    <row r="192" spans="1:3" x14ac:dyDescent="0.2">
      <c r="A192" s="42">
        <f t="shared" si="2"/>
        <v>190</v>
      </c>
      <c r="B192" s="43" t="s">
        <v>391</v>
      </c>
      <c r="C192" s="42" t="s">
        <v>390</v>
      </c>
    </row>
    <row r="193" spans="1:3" x14ac:dyDescent="0.2">
      <c r="A193" s="42">
        <f t="shared" si="2"/>
        <v>191</v>
      </c>
      <c r="B193" s="43" t="s">
        <v>380</v>
      </c>
      <c r="C193" s="42" t="s">
        <v>379</v>
      </c>
    </row>
    <row r="194" spans="1:3" x14ac:dyDescent="0.2">
      <c r="A194" s="42">
        <f t="shared" si="2"/>
        <v>192</v>
      </c>
      <c r="B194" s="43" t="s">
        <v>393</v>
      </c>
      <c r="C194" s="42" t="s">
        <v>392</v>
      </c>
    </row>
    <row r="195" spans="1:3" x14ac:dyDescent="0.2">
      <c r="A195" s="42">
        <f t="shared" si="2"/>
        <v>193</v>
      </c>
      <c r="B195" s="43" t="s">
        <v>397</v>
      </c>
      <c r="C195" s="42" t="s">
        <v>396</v>
      </c>
    </row>
    <row r="196" spans="1:3" x14ac:dyDescent="0.2">
      <c r="A196" s="42">
        <f t="shared" si="2"/>
        <v>194</v>
      </c>
      <c r="B196" s="43" t="s">
        <v>399</v>
      </c>
      <c r="C196" s="42" t="s">
        <v>398</v>
      </c>
    </row>
    <row r="197" spans="1:3" x14ac:dyDescent="0.2">
      <c r="A197" s="42">
        <f t="shared" ref="A197:A207" si="3">A196+1</f>
        <v>195</v>
      </c>
      <c r="B197" s="43" t="s">
        <v>186</v>
      </c>
      <c r="C197" s="42" t="s">
        <v>185</v>
      </c>
    </row>
    <row r="198" spans="1:3" x14ac:dyDescent="0.2">
      <c r="A198" s="42">
        <f t="shared" si="3"/>
        <v>196</v>
      </c>
      <c r="B198" s="43" t="s">
        <v>401</v>
      </c>
      <c r="C198" s="42" t="s">
        <v>400</v>
      </c>
    </row>
    <row r="199" spans="1:3" x14ac:dyDescent="0.2">
      <c r="A199" s="42">
        <f t="shared" si="3"/>
        <v>197</v>
      </c>
      <c r="B199" s="43" t="s">
        <v>404</v>
      </c>
      <c r="C199" s="42" t="s">
        <v>403</v>
      </c>
    </row>
    <row r="200" spans="1:3" x14ac:dyDescent="0.2">
      <c r="A200" s="42">
        <f t="shared" si="3"/>
        <v>198</v>
      </c>
      <c r="B200" s="43" t="s">
        <v>406</v>
      </c>
      <c r="C200" s="42" t="s">
        <v>405</v>
      </c>
    </row>
    <row r="201" spans="1:3" x14ac:dyDescent="0.2">
      <c r="A201" s="42">
        <f t="shared" si="3"/>
        <v>199</v>
      </c>
      <c r="B201" s="43" t="s">
        <v>408</v>
      </c>
      <c r="C201" s="42" t="s">
        <v>407</v>
      </c>
    </row>
    <row r="202" spans="1:3" x14ac:dyDescent="0.2">
      <c r="A202" s="42">
        <f t="shared" si="3"/>
        <v>200</v>
      </c>
      <c r="B202" s="43" t="s">
        <v>395</v>
      </c>
      <c r="C202" s="42" t="s">
        <v>394</v>
      </c>
    </row>
    <row r="203" spans="1:3" x14ac:dyDescent="0.2">
      <c r="A203" s="42">
        <f t="shared" si="3"/>
        <v>201</v>
      </c>
      <c r="B203" s="43" t="s">
        <v>429</v>
      </c>
      <c r="C203" s="42" t="s">
        <v>402</v>
      </c>
    </row>
    <row r="204" spans="1:3" x14ac:dyDescent="0.2">
      <c r="A204" s="42">
        <f t="shared" si="3"/>
        <v>202</v>
      </c>
      <c r="B204" s="43" t="s">
        <v>430</v>
      </c>
      <c r="C204" s="42" t="s">
        <v>155</v>
      </c>
    </row>
    <row r="205" spans="1:3" x14ac:dyDescent="0.2">
      <c r="A205" s="42">
        <f t="shared" si="3"/>
        <v>203</v>
      </c>
      <c r="B205" s="43" t="s">
        <v>431</v>
      </c>
      <c r="C205" s="42" t="s">
        <v>409</v>
      </c>
    </row>
    <row r="206" spans="1:3" x14ac:dyDescent="0.2">
      <c r="A206" s="42">
        <f t="shared" si="3"/>
        <v>204</v>
      </c>
      <c r="B206" s="43" t="s">
        <v>83</v>
      </c>
      <c r="C206" s="42" t="s">
        <v>82</v>
      </c>
    </row>
    <row r="207" spans="1:3" x14ac:dyDescent="0.2">
      <c r="A207" s="42">
        <f t="shared" si="3"/>
        <v>205</v>
      </c>
      <c r="B207" s="43" t="s">
        <v>118</v>
      </c>
      <c r="C207" s="42" t="s">
        <v>117</v>
      </c>
    </row>
  </sheetData>
  <sheetProtection algorithmName="SHA-512" hashValue="OJ0PO2S30W/j/qnZ1hKl/m+VCjBVbCMUpwXtC5oneYm990Vf7SEjlZHmFfd2/Tchp93Cn1xTXopDFa6p46/yIA==" saltValue="C6nW2Pv22CsV0id/Hkd1+g==" spinCount="100000" sheet="1" objects="1" scenarios="1"/>
  <mergeCells count="1">
    <mergeCell ref="A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56B-146B-488B-8AD0-424387421A1E}">
  <sheetPr codeName="Tabelle8">
    <tabColor theme="1"/>
  </sheetPr>
  <dimension ref="A1:C207"/>
  <sheetViews>
    <sheetView workbookViewId="0">
      <selection activeCell="C50" sqref="C50"/>
    </sheetView>
  </sheetViews>
  <sheetFormatPr baseColWidth="10" defaultRowHeight="12.75" x14ac:dyDescent="0.2"/>
  <cols>
    <col min="1" max="1" width="7.140625" style="43" customWidth="1"/>
    <col min="2" max="2" width="28.85546875" style="43" customWidth="1"/>
    <col min="3" max="3" width="12.85546875" style="42" customWidth="1"/>
    <col min="4" max="16384" width="11.42578125" style="43"/>
  </cols>
  <sheetData>
    <row r="1" spans="1:3" x14ac:dyDescent="0.2">
      <c r="A1" s="250" t="s">
        <v>560</v>
      </c>
      <c r="B1" s="251"/>
      <c r="C1" s="252"/>
    </row>
    <row r="2" spans="1:3" x14ac:dyDescent="0.2">
      <c r="A2" s="45" t="s">
        <v>563</v>
      </c>
      <c r="B2" s="46" t="s">
        <v>7</v>
      </c>
      <c r="C2" s="45" t="s">
        <v>432</v>
      </c>
    </row>
    <row r="3" spans="1:3" x14ac:dyDescent="0.2">
      <c r="A3" s="42">
        <v>1</v>
      </c>
      <c r="B3" s="43" t="s">
        <v>23</v>
      </c>
      <c r="C3" s="42" t="s">
        <v>22</v>
      </c>
    </row>
    <row r="4" spans="1:3" x14ac:dyDescent="0.2">
      <c r="A4" s="42">
        <f>A3+1</f>
        <v>2</v>
      </c>
      <c r="B4" s="43" t="s">
        <v>433</v>
      </c>
      <c r="C4" s="42" t="s">
        <v>24</v>
      </c>
    </row>
    <row r="5" spans="1:3" x14ac:dyDescent="0.2">
      <c r="A5" s="42">
        <f t="shared" ref="A5:A68" si="0">A4+1</f>
        <v>3</v>
      </c>
      <c r="B5" s="43" t="s">
        <v>434</v>
      </c>
      <c r="C5" s="42" t="s">
        <v>26</v>
      </c>
    </row>
    <row r="6" spans="1:3" x14ac:dyDescent="0.2">
      <c r="A6" s="42">
        <f t="shared" si="0"/>
        <v>4</v>
      </c>
      <c r="B6" s="43" t="s">
        <v>435</v>
      </c>
      <c r="C6" s="42" t="s">
        <v>40</v>
      </c>
    </row>
    <row r="7" spans="1:3" x14ac:dyDescent="0.2">
      <c r="A7" s="42">
        <f t="shared" si="0"/>
        <v>5</v>
      </c>
      <c r="B7" s="43" t="s">
        <v>29</v>
      </c>
      <c r="C7" s="42" t="s">
        <v>28</v>
      </c>
    </row>
    <row r="8" spans="1:3" x14ac:dyDescent="0.2">
      <c r="A8" s="42">
        <f t="shared" si="0"/>
        <v>6</v>
      </c>
      <c r="B8" s="43" t="s">
        <v>31</v>
      </c>
      <c r="C8" s="42" t="s">
        <v>30</v>
      </c>
    </row>
    <row r="9" spans="1:3" x14ac:dyDescent="0.2">
      <c r="A9" s="42">
        <f t="shared" si="0"/>
        <v>7</v>
      </c>
      <c r="B9" s="43" t="s">
        <v>436</v>
      </c>
      <c r="C9" s="42" t="s">
        <v>32</v>
      </c>
    </row>
    <row r="10" spans="1:3" x14ac:dyDescent="0.2">
      <c r="A10" s="42">
        <f t="shared" si="0"/>
        <v>8</v>
      </c>
      <c r="B10" s="43" t="s">
        <v>437</v>
      </c>
      <c r="C10" s="42" t="s">
        <v>34</v>
      </c>
    </row>
    <row r="11" spans="1:3" x14ac:dyDescent="0.2">
      <c r="A11" s="42">
        <f t="shared" si="0"/>
        <v>9</v>
      </c>
      <c r="B11" s="43" t="s">
        <v>438</v>
      </c>
      <c r="C11" s="42" t="s">
        <v>36</v>
      </c>
    </row>
    <row r="12" spans="1:3" x14ac:dyDescent="0.2">
      <c r="A12" s="42">
        <f t="shared" si="0"/>
        <v>10</v>
      </c>
      <c r="B12" s="43" t="s">
        <v>39</v>
      </c>
      <c r="C12" s="42" t="s">
        <v>38</v>
      </c>
    </row>
    <row r="13" spans="1:3" x14ac:dyDescent="0.2">
      <c r="A13" s="42">
        <f t="shared" si="0"/>
        <v>11</v>
      </c>
      <c r="B13" s="43" t="s">
        <v>439</v>
      </c>
      <c r="C13" s="42" t="s">
        <v>41</v>
      </c>
    </row>
    <row r="14" spans="1:3" x14ac:dyDescent="0.2">
      <c r="A14" s="42">
        <f t="shared" si="0"/>
        <v>12</v>
      </c>
      <c r="B14" s="43" t="s">
        <v>440</v>
      </c>
      <c r="C14" s="42" t="s">
        <v>43</v>
      </c>
    </row>
    <row r="15" spans="1:3" x14ac:dyDescent="0.2">
      <c r="A15" s="42">
        <f t="shared" si="0"/>
        <v>13</v>
      </c>
      <c r="B15" s="43" t="s">
        <v>441</v>
      </c>
      <c r="C15" s="42" t="s">
        <v>45</v>
      </c>
    </row>
    <row r="16" spans="1:3" x14ac:dyDescent="0.2">
      <c r="A16" s="42">
        <f t="shared" si="0"/>
        <v>14</v>
      </c>
      <c r="B16" s="43" t="s">
        <v>48</v>
      </c>
      <c r="C16" s="42" t="s">
        <v>47</v>
      </c>
    </row>
    <row r="17" spans="1:3" x14ac:dyDescent="0.2">
      <c r="A17" s="42">
        <f t="shared" si="0"/>
        <v>15</v>
      </c>
      <c r="B17" s="43" t="s">
        <v>75</v>
      </c>
      <c r="C17" s="42" t="s">
        <v>74</v>
      </c>
    </row>
    <row r="18" spans="1:3" x14ac:dyDescent="0.2">
      <c r="A18" s="42">
        <f t="shared" si="0"/>
        <v>16</v>
      </c>
      <c r="B18" s="43" t="s">
        <v>442</v>
      </c>
      <c r="C18" s="42" t="s">
        <v>49</v>
      </c>
    </row>
    <row r="19" spans="1:3" x14ac:dyDescent="0.2">
      <c r="A19" s="42">
        <f t="shared" si="0"/>
        <v>17</v>
      </c>
      <c r="B19" s="43" t="s">
        <v>52</v>
      </c>
      <c r="C19" s="42" t="s">
        <v>51</v>
      </c>
    </row>
    <row r="20" spans="1:3" x14ac:dyDescent="0.2">
      <c r="A20" s="42">
        <f t="shared" si="0"/>
        <v>18</v>
      </c>
      <c r="B20" s="43" t="s">
        <v>419</v>
      </c>
      <c r="C20" s="42" t="s">
        <v>67</v>
      </c>
    </row>
    <row r="21" spans="1:3" x14ac:dyDescent="0.2">
      <c r="A21" s="42">
        <f t="shared" si="0"/>
        <v>19</v>
      </c>
      <c r="B21" s="43" t="s">
        <v>443</v>
      </c>
      <c r="C21" s="42" t="s">
        <v>55</v>
      </c>
    </row>
    <row r="22" spans="1:3" x14ac:dyDescent="0.2">
      <c r="A22" s="42">
        <f t="shared" si="0"/>
        <v>20</v>
      </c>
      <c r="B22" s="43" t="s">
        <v>66</v>
      </c>
      <c r="C22" s="42" t="s">
        <v>65</v>
      </c>
    </row>
    <row r="23" spans="1:3" x14ac:dyDescent="0.2">
      <c r="A23" s="42">
        <f t="shared" si="0"/>
        <v>21</v>
      </c>
      <c r="B23" s="43" t="s">
        <v>58</v>
      </c>
      <c r="C23" s="42" t="s">
        <v>57</v>
      </c>
    </row>
    <row r="24" spans="1:3" x14ac:dyDescent="0.2">
      <c r="A24" s="42">
        <f t="shared" si="0"/>
        <v>22</v>
      </c>
      <c r="B24" s="43" t="s">
        <v>60</v>
      </c>
      <c r="C24" s="42" t="s">
        <v>59</v>
      </c>
    </row>
    <row r="25" spans="1:3" x14ac:dyDescent="0.2">
      <c r="A25" s="42">
        <f t="shared" si="0"/>
        <v>23</v>
      </c>
      <c r="B25" s="43" t="s">
        <v>62</v>
      </c>
      <c r="C25" s="42" t="s">
        <v>61</v>
      </c>
    </row>
    <row r="26" spans="1:3" x14ac:dyDescent="0.2">
      <c r="A26" s="42">
        <f t="shared" si="0"/>
        <v>24</v>
      </c>
      <c r="B26" s="43" t="s">
        <v>444</v>
      </c>
      <c r="C26" s="42" t="s">
        <v>68</v>
      </c>
    </row>
    <row r="27" spans="1:3" x14ac:dyDescent="0.2">
      <c r="A27" s="42">
        <f t="shared" si="0"/>
        <v>25</v>
      </c>
      <c r="B27" s="43" t="s">
        <v>445</v>
      </c>
      <c r="C27" s="42" t="s">
        <v>63</v>
      </c>
    </row>
    <row r="28" spans="1:3" x14ac:dyDescent="0.2">
      <c r="A28" s="42">
        <f t="shared" si="0"/>
        <v>26</v>
      </c>
      <c r="B28" s="43" t="s">
        <v>71</v>
      </c>
      <c r="C28" s="42" t="s">
        <v>70</v>
      </c>
    </row>
    <row r="29" spans="1:3" x14ac:dyDescent="0.2">
      <c r="A29" s="42">
        <f t="shared" si="0"/>
        <v>27</v>
      </c>
      <c r="B29" s="43" t="s">
        <v>446</v>
      </c>
      <c r="C29" s="42" t="s">
        <v>72</v>
      </c>
    </row>
    <row r="30" spans="1:3" x14ac:dyDescent="0.2">
      <c r="A30" s="42">
        <f t="shared" si="0"/>
        <v>28</v>
      </c>
      <c r="B30" s="43" t="s">
        <v>447</v>
      </c>
      <c r="C30" s="42" t="s">
        <v>204</v>
      </c>
    </row>
    <row r="31" spans="1:3" x14ac:dyDescent="0.2">
      <c r="A31" s="42">
        <f t="shared" si="0"/>
        <v>29</v>
      </c>
      <c r="B31" s="43" t="s">
        <v>77</v>
      </c>
      <c r="C31" s="42" t="s">
        <v>76</v>
      </c>
    </row>
    <row r="32" spans="1:3" x14ac:dyDescent="0.2">
      <c r="A32" s="42">
        <f t="shared" si="0"/>
        <v>30</v>
      </c>
      <c r="B32" s="43" t="s">
        <v>448</v>
      </c>
      <c r="C32" s="42" t="s">
        <v>78</v>
      </c>
    </row>
    <row r="33" spans="1:3" x14ac:dyDescent="0.2">
      <c r="A33" s="42">
        <f t="shared" si="0"/>
        <v>31</v>
      </c>
      <c r="B33" s="43" t="s">
        <v>81</v>
      </c>
      <c r="C33" s="42" t="s">
        <v>80</v>
      </c>
    </row>
    <row r="34" spans="1:3" x14ac:dyDescent="0.2">
      <c r="A34" s="42">
        <f t="shared" si="0"/>
        <v>32</v>
      </c>
      <c r="B34" s="43" t="s">
        <v>449</v>
      </c>
      <c r="C34" s="42" t="s">
        <v>279</v>
      </c>
    </row>
    <row r="35" spans="1:3" x14ac:dyDescent="0.2">
      <c r="A35" s="42">
        <f t="shared" si="0"/>
        <v>33</v>
      </c>
      <c r="B35" s="43" t="s">
        <v>54</v>
      </c>
      <c r="C35" s="42" t="s">
        <v>53</v>
      </c>
    </row>
    <row r="36" spans="1:3" x14ac:dyDescent="0.2">
      <c r="A36" s="42">
        <f t="shared" si="0"/>
        <v>34</v>
      </c>
      <c r="B36" s="43" t="s">
        <v>450</v>
      </c>
      <c r="C36" s="42" t="s">
        <v>84</v>
      </c>
    </row>
    <row r="37" spans="1:3" x14ac:dyDescent="0.2">
      <c r="A37" s="42">
        <f t="shared" si="0"/>
        <v>35</v>
      </c>
      <c r="B37" s="43" t="s">
        <v>451</v>
      </c>
      <c r="C37" s="42" t="s">
        <v>99</v>
      </c>
    </row>
    <row r="38" spans="1:3" x14ac:dyDescent="0.2">
      <c r="A38" s="42">
        <f t="shared" si="0"/>
        <v>36</v>
      </c>
      <c r="B38" s="43" t="s">
        <v>452</v>
      </c>
      <c r="C38" s="42" t="s">
        <v>86</v>
      </c>
    </row>
    <row r="39" spans="1:3" x14ac:dyDescent="0.2">
      <c r="A39" s="42">
        <f t="shared" si="0"/>
        <v>37</v>
      </c>
      <c r="B39" s="43" t="s">
        <v>453</v>
      </c>
      <c r="C39" s="42" t="s">
        <v>109</v>
      </c>
    </row>
    <row r="40" spans="1:3" x14ac:dyDescent="0.2">
      <c r="A40" s="42">
        <f t="shared" si="0"/>
        <v>38</v>
      </c>
      <c r="B40" s="43" t="s">
        <v>89</v>
      </c>
      <c r="C40" s="42" t="s">
        <v>88</v>
      </c>
    </row>
    <row r="41" spans="1:3" x14ac:dyDescent="0.2">
      <c r="A41" s="42">
        <f t="shared" si="0"/>
        <v>39</v>
      </c>
      <c r="B41" s="43" t="s">
        <v>454</v>
      </c>
      <c r="C41" s="42" t="s">
        <v>82</v>
      </c>
    </row>
    <row r="42" spans="1:3" x14ac:dyDescent="0.2">
      <c r="A42" s="42">
        <f t="shared" si="0"/>
        <v>40</v>
      </c>
      <c r="B42" s="43" t="s">
        <v>455</v>
      </c>
      <c r="C42" s="42" t="s">
        <v>92</v>
      </c>
    </row>
    <row r="43" spans="1:3" x14ac:dyDescent="0.2">
      <c r="A43" s="42">
        <f t="shared" si="0"/>
        <v>41</v>
      </c>
      <c r="B43" s="43" t="s">
        <v>95</v>
      </c>
      <c r="C43" s="42" t="s">
        <v>94</v>
      </c>
    </row>
    <row r="44" spans="1:3" x14ac:dyDescent="0.2">
      <c r="A44" s="42">
        <f t="shared" si="0"/>
        <v>42</v>
      </c>
      <c r="B44" s="43" t="s">
        <v>97</v>
      </c>
      <c r="C44" s="42" t="s">
        <v>96</v>
      </c>
    </row>
    <row r="45" spans="1:3" x14ac:dyDescent="0.2">
      <c r="A45" s="42">
        <f t="shared" si="0"/>
        <v>43</v>
      </c>
      <c r="B45" s="43" t="s">
        <v>456</v>
      </c>
      <c r="C45" s="42" t="s">
        <v>105</v>
      </c>
    </row>
    <row r="46" spans="1:3" x14ac:dyDescent="0.2">
      <c r="A46" s="42">
        <f t="shared" si="0"/>
        <v>44</v>
      </c>
      <c r="B46" s="43" t="s">
        <v>457</v>
      </c>
      <c r="C46" s="42" t="s">
        <v>107</v>
      </c>
    </row>
    <row r="47" spans="1:3" x14ac:dyDescent="0.2">
      <c r="A47" s="42">
        <f t="shared" si="0"/>
        <v>45</v>
      </c>
      <c r="B47" s="43" t="s">
        <v>458</v>
      </c>
      <c r="C47" s="42" t="s">
        <v>103</v>
      </c>
    </row>
    <row r="48" spans="1:3" x14ac:dyDescent="0.2">
      <c r="A48" s="42">
        <f t="shared" si="0"/>
        <v>46</v>
      </c>
      <c r="B48" s="43" t="s">
        <v>112</v>
      </c>
      <c r="C48" s="42" t="s">
        <v>111</v>
      </c>
    </row>
    <row r="49" spans="1:3" x14ac:dyDescent="0.2">
      <c r="A49" s="42">
        <f t="shared" si="0"/>
        <v>47</v>
      </c>
      <c r="B49" s="43" t="s">
        <v>459</v>
      </c>
      <c r="C49" s="42" t="s">
        <v>113</v>
      </c>
    </row>
    <row r="50" spans="1:3" x14ac:dyDescent="0.2">
      <c r="A50" s="42">
        <f t="shared" si="0"/>
        <v>48</v>
      </c>
      <c r="B50" s="43" t="s">
        <v>460</v>
      </c>
      <c r="C50" s="42" t="s">
        <v>115</v>
      </c>
    </row>
    <row r="51" spans="1:3" x14ac:dyDescent="0.2">
      <c r="A51" s="42">
        <f t="shared" si="0"/>
        <v>49</v>
      </c>
      <c r="B51" s="43" t="s">
        <v>461</v>
      </c>
      <c r="C51" s="42" t="s">
        <v>117</v>
      </c>
    </row>
    <row r="52" spans="1:3" x14ac:dyDescent="0.2">
      <c r="A52" s="42">
        <f t="shared" si="0"/>
        <v>50</v>
      </c>
      <c r="B52" s="43" t="s">
        <v>462</v>
      </c>
      <c r="C52" s="42" t="s">
        <v>119</v>
      </c>
    </row>
    <row r="53" spans="1:3" x14ac:dyDescent="0.2">
      <c r="A53" s="42">
        <f t="shared" si="0"/>
        <v>51</v>
      </c>
      <c r="B53" s="43" t="s">
        <v>463</v>
      </c>
      <c r="C53" s="42" t="s">
        <v>101</v>
      </c>
    </row>
    <row r="54" spans="1:3" x14ac:dyDescent="0.2">
      <c r="A54" s="42">
        <f t="shared" si="0"/>
        <v>52</v>
      </c>
      <c r="B54" s="43" t="s">
        <v>464</v>
      </c>
      <c r="C54" s="42" t="s">
        <v>121</v>
      </c>
    </row>
    <row r="55" spans="1:3" x14ac:dyDescent="0.2">
      <c r="A55" s="42">
        <f t="shared" si="0"/>
        <v>53</v>
      </c>
      <c r="B55" s="43" t="s">
        <v>465</v>
      </c>
      <c r="C55" s="42" t="s">
        <v>123</v>
      </c>
    </row>
    <row r="56" spans="1:3" x14ac:dyDescent="0.2">
      <c r="A56" s="42">
        <f t="shared" si="0"/>
        <v>54</v>
      </c>
      <c r="B56" s="43" t="s">
        <v>126</v>
      </c>
      <c r="C56" s="42" t="s">
        <v>125</v>
      </c>
    </row>
    <row r="57" spans="1:3" x14ac:dyDescent="0.2">
      <c r="A57" s="42">
        <f t="shared" si="0"/>
        <v>55</v>
      </c>
      <c r="B57" s="43" t="s">
        <v>466</v>
      </c>
      <c r="C57" s="42" t="s">
        <v>127</v>
      </c>
    </row>
    <row r="58" spans="1:3" x14ac:dyDescent="0.2">
      <c r="A58" s="42">
        <f t="shared" si="0"/>
        <v>56</v>
      </c>
      <c r="B58" s="43" t="s">
        <v>467</v>
      </c>
      <c r="C58" s="42" t="s">
        <v>381</v>
      </c>
    </row>
    <row r="59" spans="1:3" x14ac:dyDescent="0.2">
      <c r="A59" s="42">
        <f t="shared" si="0"/>
        <v>57</v>
      </c>
      <c r="B59" s="43" t="s">
        <v>130</v>
      </c>
      <c r="C59" s="42" t="s">
        <v>129</v>
      </c>
    </row>
    <row r="60" spans="1:3" x14ac:dyDescent="0.2">
      <c r="A60" s="42">
        <f t="shared" si="0"/>
        <v>58</v>
      </c>
      <c r="B60" s="43" t="s">
        <v>468</v>
      </c>
      <c r="C60" s="42" t="s">
        <v>131</v>
      </c>
    </row>
    <row r="61" spans="1:3" x14ac:dyDescent="0.2">
      <c r="A61" s="42">
        <f t="shared" si="0"/>
        <v>59</v>
      </c>
      <c r="B61" s="43" t="s">
        <v>136</v>
      </c>
      <c r="C61" s="42" t="s">
        <v>135</v>
      </c>
    </row>
    <row r="62" spans="1:3" x14ac:dyDescent="0.2">
      <c r="A62" s="42">
        <f t="shared" si="0"/>
        <v>60</v>
      </c>
      <c r="B62" s="43" t="s">
        <v>469</v>
      </c>
      <c r="C62" s="42" t="s">
        <v>160</v>
      </c>
    </row>
    <row r="63" spans="1:3" x14ac:dyDescent="0.2">
      <c r="A63" s="42">
        <f t="shared" si="0"/>
        <v>61</v>
      </c>
      <c r="B63" s="43" t="s">
        <v>134</v>
      </c>
      <c r="C63" s="42" t="s">
        <v>133</v>
      </c>
    </row>
    <row r="64" spans="1:3" x14ac:dyDescent="0.2">
      <c r="A64" s="42">
        <f t="shared" si="0"/>
        <v>62</v>
      </c>
      <c r="B64" s="43" t="s">
        <v>470</v>
      </c>
      <c r="C64" s="42" t="s">
        <v>139</v>
      </c>
    </row>
    <row r="65" spans="1:3" x14ac:dyDescent="0.2">
      <c r="A65" s="42">
        <f t="shared" si="0"/>
        <v>63</v>
      </c>
      <c r="B65" s="43" t="s">
        <v>368</v>
      </c>
      <c r="C65" s="42" t="s">
        <v>367</v>
      </c>
    </row>
    <row r="66" spans="1:3" x14ac:dyDescent="0.2">
      <c r="A66" s="42">
        <f t="shared" si="0"/>
        <v>64</v>
      </c>
      <c r="B66" s="43" t="s">
        <v>471</v>
      </c>
      <c r="C66" s="42" t="s">
        <v>141</v>
      </c>
    </row>
    <row r="67" spans="1:3" x14ac:dyDescent="0.2">
      <c r="A67" s="42">
        <f t="shared" si="0"/>
        <v>65</v>
      </c>
      <c r="B67" s="43" t="s">
        <v>472</v>
      </c>
      <c r="C67" s="42" t="s">
        <v>149</v>
      </c>
    </row>
    <row r="68" spans="1:3" x14ac:dyDescent="0.2">
      <c r="A68" s="42">
        <f t="shared" si="0"/>
        <v>66</v>
      </c>
      <c r="B68" s="43" t="s">
        <v>473</v>
      </c>
      <c r="C68" s="42" t="s">
        <v>143</v>
      </c>
    </row>
    <row r="69" spans="1:3" x14ac:dyDescent="0.2">
      <c r="A69" s="42">
        <f t="shared" ref="A69:A132" si="1">A68+1</f>
        <v>67</v>
      </c>
      <c r="B69" s="43" t="s">
        <v>474</v>
      </c>
      <c r="C69" s="42" t="s">
        <v>145</v>
      </c>
    </row>
    <row r="70" spans="1:3" x14ac:dyDescent="0.2">
      <c r="A70" s="42">
        <f t="shared" si="1"/>
        <v>68</v>
      </c>
      <c r="B70" s="43" t="s">
        <v>475</v>
      </c>
      <c r="C70" s="42" t="s">
        <v>147</v>
      </c>
    </row>
    <row r="71" spans="1:3" x14ac:dyDescent="0.2">
      <c r="A71" s="42">
        <f t="shared" si="1"/>
        <v>69</v>
      </c>
      <c r="B71" s="43" t="s">
        <v>476</v>
      </c>
      <c r="C71" s="42" t="s">
        <v>151</v>
      </c>
    </row>
    <row r="72" spans="1:3" x14ac:dyDescent="0.2">
      <c r="A72" s="42">
        <f t="shared" si="1"/>
        <v>70</v>
      </c>
      <c r="B72" s="43" t="s">
        <v>154</v>
      </c>
      <c r="C72" s="42" t="s">
        <v>153</v>
      </c>
    </row>
    <row r="73" spans="1:3" x14ac:dyDescent="0.2">
      <c r="A73" s="42">
        <f t="shared" si="1"/>
        <v>71</v>
      </c>
      <c r="B73" s="43" t="s">
        <v>477</v>
      </c>
      <c r="C73" s="42" t="s">
        <v>158</v>
      </c>
    </row>
    <row r="74" spans="1:3" x14ac:dyDescent="0.2">
      <c r="A74" s="42">
        <f t="shared" si="1"/>
        <v>72</v>
      </c>
      <c r="B74" s="43" t="s">
        <v>478</v>
      </c>
      <c r="C74" s="42" t="s">
        <v>162</v>
      </c>
    </row>
    <row r="75" spans="1:3" x14ac:dyDescent="0.2">
      <c r="A75" s="42">
        <f t="shared" si="1"/>
        <v>73</v>
      </c>
      <c r="B75" s="43" t="s">
        <v>165</v>
      </c>
      <c r="C75" s="42" t="s">
        <v>164</v>
      </c>
    </row>
    <row r="76" spans="1:3" x14ac:dyDescent="0.2">
      <c r="A76" s="42">
        <f t="shared" si="1"/>
        <v>74</v>
      </c>
      <c r="B76" s="43" t="s">
        <v>479</v>
      </c>
      <c r="C76" s="42" t="s">
        <v>166</v>
      </c>
    </row>
    <row r="77" spans="1:3" x14ac:dyDescent="0.2">
      <c r="A77" s="42">
        <f t="shared" si="1"/>
        <v>75</v>
      </c>
      <c r="B77" s="43" t="s">
        <v>169</v>
      </c>
      <c r="C77" s="42" t="s">
        <v>168</v>
      </c>
    </row>
    <row r="78" spans="1:3" x14ac:dyDescent="0.2">
      <c r="A78" s="42">
        <f t="shared" si="1"/>
        <v>76</v>
      </c>
      <c r="B78" s="43" t="s">
        <v>175</v>
      </c>
      <c r="C78" s="42" t="s">
        <v>174</v>
      </c>
    </row>
    <row r="79" spans="1:3" x14ac:dyDescent="0.2">
      <c r="A79" s="42">
        <f t="shared" si="1"/>
        <v>77</v>
      </c>
      <c r="B79" s="43" t="s">
        <v>171</v>
      </c>
      <c r="C79" s="42" t="s">
        <v>170</v>
      </c>
    </row>
    <row r="80" spans="1:3" x14ac:dyDescent="0.2">
      <c r="A80" s="42">
        <f t="shared" si="1"/>
        <v>78</v>
      </c>
      <c r="B80" s="43" t="s">
        <v>173</v>
      </c>
      <c r="C80" s="42" t="s">
        <v>172</v>
      </c>
    </row>
    <row r="81" spans="1:3" x14ac:dyDescent="0.2">
      <c r="A81" s="42">
        <f t="shared" si="1"/>
        <v>79</v>
      </c>
      <c r="B81" s="43" t="s">
        <v>157</v>
      </c>
      <c r="C81" s="42" t="s">
        <v>156</v>
      </c>
    </row>
    <row r="82" spans="1:3" x14ac:dyDescent="0.2">
      <c r="A82" s="42">
        <f t="shared" si="1"/>
        <v>80</v>
      </c>
      <c r="B82" s="43" t="s">
        <v>177</v>
      </c>
      <c r="C82" s="42" t="s">
        <v>176</v>
      </c>
    </row>
    <row r="83" spans="1:3" x14ac:dyDescent="0.2">
      <c r="A83" s="42">
        <f t="shared" si="1"/>
        <v>81</v>
      </c>
      <c r="B83" s="43" t="s">
        <v>179</v>
      </c>
      <c r="C83" s="42" t="s">
        <v>178</v>
      </c>
    </row>
    <row r="84" spans="1:3" x14ac:dyDescent="0.2">
      <c r="A84" s="42">
        <f t="shared" si="1"/>
        <v>82</v>
      </c>
      <c r="B84" s="43" t="s">
        <v>184</v>
      </c>
      <c r="C84" s="42" t="s">
        <v>183</v>
      </c>
    </row>
    <row r="85" spans="1:3" x14ac:dyDescent="0.2">
      <c r="A85" s="42">
        <f t="shared" si="1"/>
        <v>83</v>
      </c>
      <c r="B85" s="43" t="s">
        <v>480</v>
      </c>
      <c r="C85" s="42" t="s">
        <v>180</v>
      </c>
    </row>
    <row r="86" spans="1:3" x14ac:dyDescent="0.2">
      <c r="A86" s="42">
        <f t="shared" si="1"/>
        <v>84</v>
      </c>
      <c r="B86" s="43" t="s">
        <v>481</v>
      </c>
      <c r="C86" s="42" t="s">
        <v>185</v>
      </c>
    </row>
    <row r="87" spans="1:3" x14ac:dyDescent="0.2">
      <c r="A87" s="42">
        <f t="shared" si="1"/>
        <v>85</v>
      </c>
      <c r="B87" s="43" t="s">
        <v>482</v>
      </c>
      <c r="C87" s="42" t="s">
        <v>197</v>
      </c>
    </row>
    <row r="88" spans="1:3" x14ac:dyDescent="0.2">
      <c r="A88" s="42">
        <f t="shared" si="1"/>
        <v>86</v>
      </c>
      <c r="B88" s="43" t="s">
        <v>483</v>
      </c>
      <c r="C88" s="42" t="s">
        <v>189</v>
      </c>
    </row>
    <row r="89" spans="1:3" x14ac:dyDescent="0.2">
      <c r="A89" s="42">
        <f t="shared" si="1"/>
        <v>87</v>
      </c>
      <c r="B89" s="43" t="s">
        <v>484</v>
      </c>
      <c r="C89" s="42" t="s">
        <v>187</v>
      </c>
    </row>
    <row r="90" spans="1:3" x14ac:dyDescent="0.2">
      <c r="A90" s="42">
        <f t="shared" si="1"/>
        <v>88</v>
      </c>
      <c r="B90" s="43" t="s">
        <v>192</v>
      </c>
      <c r="C90" s="42" t="s">
        <v>191</v>
      </c>
    </row>
    <row r="91" spans="1:3" x14ac:dyDescent="0.2">
      <c r="A91" s="42">
        <f t="shared" si="1"/>
        <v>89</v>
      </c>
      <c r="B91" s="43" t="s">
        <v>485</v>
      </c>
      <c r="C91" s="42" t="s">
        <v>195</v>
      </c>
    </row>
    <row r="92" spans="1:3" x14ac:dyDescent="0.2">
      <c r="A92" s="42">
        <f t="shared" si="1"/>
        <v>90</v>
      </c>
      <c r="B92" s="43" t="s">
        <v>486</v>
      </c>
      <c r="C92" s="42" t="s">
        <v>193</v>
      </c>
    </row>
    <row r="93" spans="1:3" x14ac:dyDescent="0.2">
      <c r="A93" s="42">
        <f t="shared" si="1"/>
        <v>91</v>
      </c>
      <c r="B93" s="43" t="s">
        <v>200</v>
      </c>
      <c r="C93" s="42" t="s">
        <v>199</v>
      </c>
    </row>
    <row r="94" spans="1:3" x14ac:dyDescent="0.2">
      <c r="A94" s="42">
        <f t="shared" si="1"/>
        <v>92</v>
      </c>
      <c r="B94" s="43" t="s">
        <v>487</v>
      </c>
      <c r="C94" s="42" t="s">
        <v>202</v>
      </c>
    </row>
    <row r="95" spans="1:3" x14ac:dyDescent="0.2">
      <c r="A95" s="42">
        <f t="shared" si="1"/>
        <v>93</v>
      </c>
      <c r="B95" s="43" t="s">
        <v>488</v>
      </c>
      <c r="C95" s="42" t="s">
        <v>98</v>
      </c>
    </row>
    <row r="96" spans="1:3" x14ac:dyDescent="0.2">
      <c r="A96" s="42">
        <f t="shared" si="1"/>
        <v>94</v>
      </c>
      <c r="B96" s="43" t="s">
        <v>489</v>
      </c>
      <c r="C96" s="42" t="s">
        <v>205</v>
      </c>
    </row>
    <row r="97" spans="1:3" x14ac:dyDescent="0.2">
      <c r="A97" s="42">
        <f t="shared" si="1"/>
        <v>95</v>
      </c>
      <c r="B97" s="43" t="s">
        <v>210</v>
      </c>
      <c r="C97" s="42" t="s">
        <v>209</v>
      </c>
    </row>
    <row r="98" spans="1:3" x14ac:dyDescent="0.2">
      <c r="A98" s="42">
        <f t="shared" si="1"/>
        <v>96</v>
      </c>
      <c r="B98" s="43" t="s">
        <v>490</v>
      </c>
      <c r="C98" s="42" t="s">
        <v>207</v>
      </c>
    </row>
    <row r="99" spans="1:3" x14ac:dyDescent="0.2">
      <c r="A99" s="42">
        <f t="shared" si="1"/>
        <v>97</v>
      </c>
      <c r="B99" s="43" t="s">
        <v>491</v>
      </c>
      <c r="C99" s="42" t="s">
        <v>211</v>
      </c>
    </row>
    <row r="100" spans="1:3" x14ac:dyDescent="0.2">
      <c r="A100" s="42">
        <f t="shared" si="1"/>
        <v>98</v>
      </c>
      <c r="B100" s="43" t="s">
        <v>492</v>
      </c>
      <c r="C100" s="42" t="s">
        <v>213</v>
      </c>
    </row>
    <row r="101" spans="1:3" x14ac:dyDescent="0.2">
      <c r="A101" s="42">
        <f t="shared" si="1"/>
        <v>99</v>
      </c>
      <c r="B101" s="43" t="s">
        <v>218</v>
      </c>
      <c r="C101" s="42" t="s">
        <v>217</v>
      </c>
    </row>
    <row r="102" spans="1:3" x14ac:dyDescent="0.2">
      <c r="A102" s="42">
        <f t="shared" si="1"/>
        <v>100</v>
      </c>
      <c r="B102" s="43" t="s">
        <v>221</v>
      </c>
      <c r="C102" s="42" t="s">
        <v>220</v>
      </c>
    </row>
    <row r="103" spans="1:3" x14ac:dyDescent="0.2">
      <c r="A103" s="42">
        <f t="shared" si="1"/>
        <v>101</v>
      </c>
      <c r="B103" s="43" t="s">
        <v>225</v>
      </c>
      <c r="C103" s="42" t="s">
        <v>224</v>
      </c>
    </row>
    <row r="104" spans="1:3" x14ac:dyDescent="0.2">
      <c r="A104" s="42">
        <f t="shared" si="1"/>
        <v>102</v>
      </c>
      <c r="B104" s="43" t="s">
        <v>493</v>
      </c>
      <c r="C104" s="42" t="s">
        <v>215</v>
      </c>
    </row>
    <row r="105" spans="1:3" x14ac:dyDescent="0.2">
      <c r="A105" s="42">
        <f t="shared" si="1"/>
        <v>103</v>
      </c>
      <c r="B105" s="43" t="s">
        <v>227</v>
      </c>
      <c r="C105" s="42" t="s">
        <v>226</v>
      </c>
    </row>
    <row r="106" spans="1:3" x14ac:dyDescent="0.2">
      <c r="A106" s="42">
        <f t="shared" si="1"/>
        <v>104</v>
      </c>
      <c r="B106" s="43" t="s">
        <v>494</v>
      </c>
      <c r="C106" s="42" t="s">
        <v>228</v>
      </c>
    </row>
    <row r="107" spans="1:3" x14ac:dyDescent="0.2">
      <c r="A107" s="42">
        <f t="shared" si="1"/>
        <v>105</v>
      </c>
      <c r="B107" s="43" t="s">
        <v>495</v>
      </c>
      <c r="C107" s="42" t="s">
        <v>232</v>
      </c>
    </row>
    <row r="108" spans="1:3" x14ac:dyDescent="0.2">
      <c r="A108" s="42">
        <f t="shared" si="1"/>
        <v>106</v>
      </c>
      <c r="B108" s="43" t="s">
        <v>239</v>
      </c>
      <c r="C108" s="42" t="s">
        <v>238</v>
      </c>
    </row>
    <row r="109" spans="1:3" x14ac:dyDescent="0.2">
      <c r="A109" s="42">
        <f t="shared" si="1"/>
        <v>107</v>
      </c>
      <c r="B109" s="43" t="s">
        <v>235</v>
      </c>
      <c r="C109" s="42" t="s">
        <v>234</v>
      </c>
    </row>
    <row r="110" spans="1:3" x14ac:dyDescent="0.2">
      <c r="A110" s="42">
        <f t="shared" si="1"/>
        <v>108</v>
      </c>
      <c r="B110" s="43" t="s">
        <v>496</v>
      </c>
      <c r="C110" s="42" t="s">
        <v>230</v>
      </c>
    </row>
    <row r="111" spans="1:3" x14ac:dyDescent="0.2">
      <c r="A111" s="42">
        <f t="shared" si="1"/>
        <v>109</v>
      </c>
      <c r="B111" s="43" t="s">
        <v>241</v>
      </c>
      <c r="C111" s="42" t="s">
        <v>240</v>
      </c>
    </row>
    <row r="112" spans="1:3" x14ac:dyDescent="0.2">
      <c r="A112" s="42">
        <f t="shared" si="1"/>
        <v>110</v>
      </c>
      <c r="B112" s="43" t="s">
        <v>497</v>
      </c>
      <c r="C112" s="42" t="s">
        <v>242</v>
      </c>
    </row>
    <row r="113" spans="1:3" x14ac:dyDescent="0.2">
      <c r="A113" s="42">
        <f t="shared" si="1"/>
        <v>111</v>
      </c>
      <c r="B113" s="43" t="s">
        <v>498</v>
      </c>
      <c r="C113" s="42" t="s">
        <v>244</v>
      </c>
    </row>
    <row r="114" spans="1:3" x14ac:dyDescent="0.2">
      <c r="A114" s="42">
        <f t="shared" si="1"/>
        <v>112</v>
      </c>
      <c r="B114" s="43" t="s">
        <v>499</v>
      </c>
      <c r="C114" s="42" t="s">
        <v>246</v>
      </c>
    </row>
    <row r="115" spans="1:3" x14ac:dyDescent="0.2">
      <c r="A115" s="42">
        <f t="shared" si="1"/>
        <v>113</v>
      </c>
      <c r="B115" s="43" t="s">
        <v>253</v>
      </c>
      <c r="C115" s="42" t="s">
        <v>252</v>
      </c>
    </row>
    <row r="116" spans="1:3" x14ac:dyDescent="0.2">
      <c r="A116" s="42">
        <f t="shared" si="1"/>
        <v>114</v>
      </c>
      <c r="B116" s="43" t="s">
        <v>251</v>
      </c>
      <c r="C116" s="42" t="s">
        <v>250</v>
      </c>
    </row>
    <row r="117" spans="1:3" x14ac:dyDescent="0.2">
      <c r="A117" s="42">
        <f t="shared" si="1"/>
        <v>115</v>
      </c>
      <c r="B117" s="43" t="s">
        <v>500</v>
      </c>
      <c r="C117" s="42" t="s">
        <v>255</v>
      </c>
    </row>
    <row r="118" spans="1:3" x14ac:dyDescent="0.2">
      <c r="A118" s="42">
        <f t="shared" si="1"/>
        <v>116</v>
      </c>
      <c r="B118" s="43" t="s">
        <v>266</v>
      </c>
      <c r="C118" s="42" t="s">
        <v>265</v>
      </c>
    </row>
    <row r="119" spans="1:3" x14ac:dyDescent="0.2">
      <c r="A119" s="42">
        <f t="shared" si="1"/>
        <v>117</v>
      </c>
      <c r="B119" s="43" t="s">
        <v>268</v>
      </c>
      <c r="C119" s="42" t="s">
        <v>267</v>
      </c>
    </row>
    <row r="120" spans="1:3" x14ac:dyDescent="0.2">
      <c r="A120" s="42">
        <f t="shared" si="1"/>
        <v>118</v>
      </c>
      <c r="B120" s="43" t="s">
        <v>501</v>
      </c>
      <c r="C120" s="42" t="s">
        <v>261</v>
      </c>
    </row>
    <row r="121" spans="1:3" x14ac:dyDescent="0.2">
      <c r="A121" s="42">
        <f t="shared" si="1"/>
        <v>119</v>
      </c>
      <c r="B121" s="43" t="s">
        <v>502</v>
      </c>
      <c r="C121" s="42" t="s">
        <v>277</v>
      </c>
    </row>
    <row r="122" spans="1:3" x14ac:dyDescent="0.2">
      <c r="A122" s="42">
        <f t="shared" si="1"/>
        <v>120</v>
      </c>
      <c r="B122" s="43" t="s">
        <v>276</v>
      </c>
      <c r="C122" s="42" t="s">
        <v>275</v>
      </c>
    </row>
    <row r="123" spans="1:3" x14ac:dyDescent="0.2">
      <c r="A123" s="42">
        <f t="shared" si="1"/>
        <v>121</v>
      </c>
      <c r="B123" s="43" t="s">
        <v>503</v>
      </c>
      <c r="C123" s="42" t="s">
        <v>257</v>
      </c>
    </row>
    <row r="124" spans="1:3" x14ac:dyDescent="0.2">
      <c r="A124" s="42">
        <f t="shared" si="1"/>
        <v>122</v>
      </c>
      <c r="B124" s="43" t="s">
        <v>504</v>
      </c>
      <c r="C124" s="42" t="s">
        <v>254</v>
      </c>
    </row>
    <row r="125" spans="1:3" x14ac:dyDescent="0.2">
      <c r="A125" s="42">
        <f t="shared" si="1"/>
        <v>123</v>
      </c>
      <c r="B125" s="43" t="s">
        <v>272</v>
      </c>
      <c r="C125" s="42" t="s">
        <v>271</v>
      </c>
    </row>
    <row r="126" spans="1:3" x14ac:dyDescent="0.2">
      <c r="A126" s="42">
        <f t="shared" si="1"/>
        <v>124</v>
      </c>
      <c r="B126" s="43" t="s">
        <v>505</v>
      </c>
      <c r="C126" s="42" t="s">
        <v>259</v>
      </c>
    </row>
    <row r="127" spans="1:3" x14ac:dyDescent="0.2">
      <c r="A127" s="42">
        <f t="shared" si="1"/>
        <v>125</v>
      </c>
      <c r="B127" s="43" t="s">
        <v>270</v>
      </c>
      <c r="C127" s="42" t="s">
        <v>269</v>
      </c>
    </row>
    <row r="128" spans="1:3" x14ac:dyDescent="0.2">
      <c r="A128" s="42">
        <f t="shared" si="1"/>
        <v>126</v>
      </c>
      <c r="B128" s="43" t="s">
        <v>506</v>
      </c>
      <c r="C128" s="42" t="s">
        <v>248</v>
      </c>
    </row>
    <row r="129" spans="1:3" x14ac:dyDescent="0.2">
      <c r="A129" s="42">
        <f t="shared" si="1"/>
        <v>127</v>
      </c>
      <c r="B129" s="43" t="s">
        <v>507</v>
      </c>
      <c r="C129" s="42" t="s">
        <v>273</v>
      </c>
    </row>
    <row r="130" spans="1:3" x14ac:dyDescent="0.2">
      <c r="A130" s="42">
        <f t="shared" si="1"/>
        <v>128</v>
      </c>
      <c r="B130" s="43" t="s">
        <v>282</v>
      </c>
      <c r="C130" s="42" t="s">
        <v>281</v>
      </c>
    </row>
    <row r="131" spans="1:3" x14ac:dyDescent="0.2">
      <c r="A131" s="42">
        <f t="shared" si="1"/>
        <v>129</v>
      </c>
      <c r="B131" s="43" t="s">
        <v>295</v>
      </c>
      <c r="C131" s="42" t="s">
        <v>294</v>
      </c>
    </row>
    <row r="132" spans="1:3" x14ac:dyDescent="0.2">
      <c r="A132" s="42">
        <f t="shared" si="1"/>
        <v>130</v>
      </c>
      <c r="B132" s="43" t="s">
        <v>287</v>
      </c>
      <c r="C132" s="42" t="s">
        <v>286</v>
      </c>
    </row>
    <row r="133" spans="1:3" x14ac:dyDescent="0.2">
      <c r="A133" s="42">
        <f t="shared" ref="A133:A196" si="2">A132+1</f>
        <v>131</v>
      </c>
      <c r="B133" s="43" t="s">
        <v>508</v>
      </c>
      <c r="C133" s="42" t="s">
        <v>285</v>
      </c>
    </row>
    <row r="134" spans="1:3" x14ac:dyDescent="0.2">
      <c r="A134" s="42">
        <f t="shared" si="2"/>
        <v>132</v>
      </c>
      <c r="B134" s="43" t="s">
        <v>509</v>
      </c>
      <c r="C134" s="42" t="s">
        <v>296</v>
      </c>
    </row>
    <row r="135" spans="1:3" x14ac:dyDescent="0.2">
      <c r="A135" s="42">
        <f t="shared" si="2"/>
        <v>133</v>
      </c>
      <c r="B135" s="43" t="s">
        <v>284</v>
      </c>
      <c r="C135" s="42" t="s">
        <v>283</v>
      </c>
    </row>
    <row r="136" spans="1:3" x14ac:dyDescent="0.2">
      <c r="A136" s="42">
        <f t="shared" si="2"/>
        <v>134</v>
      </c>
      <c r="B136" s="43" t="s">
        <v>291</v>
      </c>
      <c r="C136" s="42" t="s">
        <v>290</v>
      </c>
    </row>
    <row r="137" spans="1:3" x14ac:dyDescent="0.2">
      <c r="A137" s="42">
        <f t="shared" si="2"/>
        <v>135</v>
      </c>
      <c r="B137" s="43" t="s">
        <v>289</v>
      </c>
      <c r="C137" s="42" t="s">
        <v>288</v>
      </c>
    </row>
    <row r="138" spans="1:3" x14ac:dyDescent="0.2">
      <c r="A138" s="42">
        <f t="shared" si="2"/>
        <v>136</v>
      </c>
      <c r="B138" s="43" t="s">
        <v>510</v>
      </c>
      <c r="C138" s="42" t="s">
        <v>320</v>
      </c>
    </row>
    <row r="139" spans="1:3" x14ac:dyDescent="0.2">
      <c r="A139" s="42">
        <f t="shared" si="2"/>
        <v>137</v>
      </c>
      <c r="B139" s="43" t="s">
        <v>511</v>
      </c>
      <c r="C139" s="42" t="s">
        <v>263</v>
      </c>
    </row>
    <row r="140" spans="1:3" x14ac:dyDescent="0.2">
      <c r="A140" s="42">
        <f t="shared" si="2"/>
        <v>138</v>
      </c>
      <c r="B140" s="43" t="s">
        <v>512</v>
      </c>
      <c r="C140" s="42" t="s">
        <v>292</v>
      </c>
    </row>
    <row r="141" spans="1:3" x14ac:dyDescent="0.2">
      <c r="A141" s="42">
        <f t="shared" si="2"/>
        <v>139</v>
      </c>
      <c r="B141" s="43" t="s">
        <v>299</v>
      </c>
      <c r="C141" s="42" t="s">
        <v>298</v>
      </c>
    </row>
    <row r="142" spans="1:3" x14ac:dyDescent="0.2">
      <c r="A142" s="42">
        <f t="shared" si="2"/>
        <v>140</v>
      </c>
      <c r="B142" s="43" t="s">
        <v>301</v>
      </c>
      <c r="C142" s="42" t="s">
        <v>300</v>
      </c>
    </row>
    <row r="143" spans="1:3" x14ac:dyDescent="0.2">
      <c r="A143" s="42">
        <f t="shared" si="2"/>
        <v>141</v>
      </c>
      <c r="B143" s="43" t="s">
        <v>313</v>
      </c>
      <c r="C143" s="42" t="s">
        <v>312</v>
      </c>
    </row>
    <row r="144" spans="1:3" x14ac:dyDescent="0.2">
      <c r="A144" s="42">
        <f t="shared" si="2"/>
        <v>142</v>
      </c>
      <c r="B144" s="43" t="s">
        <v>513</v>
      </c>
      <c r="C144" s="42" t="s">
        <v>310</v>
      </c>
    </row>
    <row r="145" spans="1:3" x14ac:dyDescent="0.2">
      <c r="A145" s="42">
        <f t="shared" si="2"/>
        <v>143</v>
      </c>
      <c r="B145" s="43" t="s">
        <v>303</v>
      </c>
      <c r="C145" s="42" t="s">
        <v>302</v>
      </c>
    </row>
    <row r="146" spans="1:3" x14ac:dyDescent="0.2">
      <c r="A146" s="42">
        <f t="shared" si="2"/>
        <v>144</v>
      </c>
      <c r="B146" s="43" t="s">
        <v>514</v>
      </c>
      <c r="C146" s="42" t="s">
        <v>314</v>
      </c>
    </row>
    <row r="147" spans="1:3" x14ac:dyDescent="0.2">
      <c r="A147" s="42">
        <f t="shared" si="2"/>
        <v>145</v>
      </c>
      <c r="B147" s="43" t="s">
        <v>305</v>
      </c>
      <c r="C147" s="42" t="s">
        <v>304</v>
      </c>
    </row>
    <row r="148" spans="1:3" x14ac:dyDescent="0.2">
      <c r="A148" s="42">
        <f t="shared" si="2"/>
        <v>146</v>
      </c>
      <c r="B148" s="43" t="s">
        <v>307</v>
      </c>
      <c r="C148" s="42" t="s">
        <v>306</v>
      </c>
    </row>
    <row r="149" spans="1:3" x14ac:dyDescent="0.2">
      <c r="A149" s="42">
        <f t="shared" si="2"/>
        <v>147</v>
      </c>
      <c r="B149" s="43" t="s">
        <v>515</v>
      </c>
      <c r="C149" s="42" t="s">
        <v>308</v>
      </c>
    </row>
    <row r="150" spans="1:3" x14ac:dyDescent="0.2">
      <c r="A150" s="42">
        <f t="shared" si="2"/>
        <v>148</v>
      </c>
      <c r="B150" s="43" t="s">
        <v>516</v>
      </c>
      <c r="C150" s="42" t="s">
        <v>316</v>
      </c>
    </row>
    <row r="151" spans="1:3" x14ac:dyDescent="0.2">
      <c r="A151" s="42">
        <f t="shared" si="2"/>
        <v>149</v>
      </c>
      <c r="B151" s="43" t="s">
        <v>319</v>
      </c>
      <c r="C151" s="42" t="s">
        <v>318</v>
      </c>
    </row>
    <row r="152" spans="1:3" x14ac:dyDescent="0.2">
      <c r="A152" s="42">
        <f t="shared" si="2"/>
        <v>150</v>
      </c>
      <c r="B152" s="43" t="s">
        <v>322</v>
      </c>
      <c r="C152" s="42" t="s">
        <v>321</v>
      </c>
    </row>
    <row r="153" spans="1:3" x14ac:dyDescent="0.2">
      <c r="A153" s="42">
        <f t="shared" si="2"/>
        <v>151</v>
      </c>
      <c r="B153" s="43" t="s">
        <v>517</v>
      </c>
      <c r="C153" s="42" t="s">
        <v>323</v>
      </c>
    </row>
    <row r="154" spans="1:3" x14ac:dyDescent="0.2">
      <c r="A154" s="42">
        <f t="shared" si="2"/>
        <v>152</v>
      </c>
      <c r="B154" s="43" t="s">
        <v>518</v>
      </c>
      <c r="C154" s="42" t="s">
        <v>90</v>
      </c>
    </row>
    <row r="155" spans="1:3" x14ac:dyDescent="0.2">
      <c r="A155" s="42">
        <f t="shared" si="2"/>
        <v>153</v>
      </c>
      <c r="B155" s="43" t="s">
        <v>519</v>
      </c>
      <c r="C155" s="42" t="s">
        <v>326</v>
      </c>
    </row>
    <row r="156" spans="1:3" x14ac:dyDescent="0.2">
      <c r="A156" s="42">
        <f t="shared" si="2"/>
        <v>154</v>
      </c>
      <c r="B156" s="43" t="s">
        <v>520</v>
      </c>
      <c r="C156" s="42" t="s">
        <v>329</v>
      </c>
    </row>
    <row r="157" spans="1:3" x14ac:dyDescent="0.2">
      <c r="A157" s="42">
        <f t="shared" si="2"/>
        <v>155</v>
      </c>
      <c r="B157" s="43" t="s">
        <v>521</v>
      </c>
      <c r="C157" s="42" t="s">
        <v>330</v>
      </c>
    </row>
    <row r="158" spans="1:3" x14ac:dyDescent="0.2">
      <c r="A158" s="42">
        <f t="shared" si="2"/>
        <v>156</v>
      </c>
      <c r="B158" s="43" t="s">
        <v>522</v>
      </c>
      <c r="C158" s="42" t="s">
        <v>341</v>
      </c>
    </row>
    <row r="159" spans="1:3" x14ac:dyDescent="0.2">
      <c r="A159" s="42">
        <f t="shared" si="2"/>
        <v>157</v>
      </c>
      <c r="B159" s="43" t="s">
        <v>523</v>
      </c>
      <c r="C159" s="42" t="s">
        <v>236</v>
      </c>
    </row>
    <row r="160" spans="1:3" x14ac:dyDescent="0.2">
      <c r="A160" s="42">
        <f t="shared" si="2"/>
        <v>158</v>
      </c>
      <c r="B160" s="43" t="s">
        <v>524</v>
      </c>
      <c r="C160" s="42" t="s">
        <v>410</v>
      </c>
    </row>
    <row r="161" spans="1:3" x14ac:dyDescent="0.2">
      <c r="A161" s="42">
        <f t="shared" si="2"/>
        <v>159</v>
      </c>
      <c r="B161" s="43" t="s">
        <v>334</v>
      </c>
      <c r="C161" s="42" t="s">
        <v>333</v>
      </c>
    </row>
    <row r="162" spans="1:3" x14ac:dyDescent="0.2">
      <c r="A162" s="42">
        <f t="shared" si="2"/>
        <v>160</v>
      </c>
      <c r="B162" s="43" t="s">
        <v>348</v>
      </c>
      <c r="C162" s="42" t="s">
        <v>347</v>
      </c>
    </row>
    <row r="163" spans="1:3" x14ac:dyDescent="0.2">
      <c r="A163" s="42">
        <f t="shared" si="2"/>
        <v>161</v>
      </c>
      <c r="B163" s="43" t="s">
        <v>525</v>
      </c>
      <c r="C163" s="42" t="s">
        <v>357</v>
      </c>
    </row>
    <row r="164" spans="1:3" x14ac:dyDescent="0.2">
      <c r="A164" s="42">
        <f t="shared" si="2"/>
        <v>162</v>
      </c>
      <c r="B164" s="43" t="s">
        <v>526</v>
      </c>
      <c r="C164" s="42" t="s">
        <v>222</v>
      </c>
    </row>
    <row r="165" spans="1:3" x14ac:dyDescent="0.2">
      <c r="A165" s="42">
        <f t="shared" si="2"/>
        <v>163</v>
      </c>
      <c r="B165" s="43" t="s">
        <v>336</v>
      </c>
      <c r="C165" s="42" t="s">
        <v>335</v>
      </c>
    </row>
    <row r="166" spans="1:3" x14ac:dyDescent="0.2">
      <c r="A166" s="42">
        <f t="shared" si="2"/>
        <v>164</v>
      </c>
      <c r="B166" s="43" t="s">
        <v>527</v>
      </c>
      <c r="C166" s="42" t="s">
        <v>353</v>
      </c>
    </row>
    <row r="167" spans="1:3" x14ac:dyDescent="0.2">
      <c r="A167" s="42">
        <f t="shared" si="2"/>
        <v>165</v>
      </c>
      <c r="B167" s="43" t="s">
        <v>528</v>
      </c>
      <c r="C167" s="42" t="s">
        <v>337</v>
      </c>
    </row>
    <row r="168" spans="1:3" x14ac:dyDescent="0.2">
      <c r="A168" s="42">
        <f t="shared" si="2"/>
        <v>166</v>
      </c>
      <c r="B168" s="43" t="s">
        <v>344</v>
      </c>
      <c r="C168" s="42" t="s">
        <v>343</v>
      </c>
    </row>
    <row r="169" spans="1:3" x14ac:dyDescent="0.2">
      <c r="A169" s="42">
        <f t="shared" si="2"/>
        <v>167</v>
      </c>
      <c r="B169" s="43" t="s">
        <v>529</v>
      </c>
      <c r="C169" s="42" t="s">
        <v>339</v>
      </c>
    </row>
    <row r="170" spans="1:3" x14ac:dyDescent="0.2">
      <c r="A170" s="42">
        <f t="shared" si="2"/>
        <v>168</v>
      </c>
      <c r="B170" s="43" t="s">
        <v>530</v>
      </c>
      <c r="C170" s="42" t="s">
        <v>363</v>
      </c>
    </row>
    <row r="171" spans="1:3" x14ac:dyDescent="0.2">
      <c r="A171" s="42">
        <f t="shared" si="2"/>
        <v>169</v>
      </c>
      <c r="B171" s="43" t="s">
        <v>531</v>
      </c>
      <c r="C171" s="42" t="s">
        <v>345</v>
      </c>
    </row>
    <row r="172" spans="1:3" x14ac:dyDescent="0.2">
      <c r="A172" s="42">
        <f t="shared" si="2"/>
        <v>170</v>
      </c>
      <c r="B172" s="43" t="s">
        <v>532</v>
      </c>
      <c r="C172" s="42" t="s">
        <v>349</v>
      </c>
    </row>
    <row r="173" spans="1:3" x14ac:dyDescent="0.2">
      <c r="A173" s="42">
        <f t="shared" si="2"/>
        <v>171</v>
      </c>
      <c r="B173" s="43" t="s">
        <v>352</v>
      </c>
      <c r="C173" s="42" t="s">
        <v>351</v>
      </c>
    </row>
    <row r="174" spans="1:3" x14ac:dyDescent="0.2">
      <c r="A174" s="42">
        <f t="shared" si="2"/>
        <v>172</v>
      </c>
      <c r="B174" s="43" t="s">
        <v>533</v>
      </c>
      <c r="C174" s="42" t="s">
        <v>327</v>
      </c>
    </row>
    <row r="175" spans="1:3" x14ac:dyDescent="0.2">
      <c r="A175" s="42">
        <f t="shared" si="2"/>
        <v>173</v>
      </c>
      <c r="B175" s="43" t="s">
        <v>534</v>
      </c>
      <c r="C175" s="42" t="s">
        <v>219</v>
      </c>
    </row>
    <row r="176" spans="1:3" x14ac:dyDescent="0.2">
      <c r="A176" s="42">
        <f t="shared" si="2"/>
        <v>174</v>
      </c>
      <c r="B176" s="43" t="s">
        <v>535</v>
      </c>
      <c r="C176" s="42" t="s">
        <v>137</v>
      </c>
    </row>
    <row r="177" spans="1:3" x14ac:dyDescent="0.2">
      <c r="A177" s="42">
        <f t="shared" si="2"/>
        <v>175</v>
      </c>
      <c r="B177" s="43" t="s">
        <v>356</v>
      </c>
      <c r="C177" s="42" t="s">
        <v>355</v>
      </c>
    </row>
    <row r="178" spans="1:3" x14ac:dyDescent="0.2">
      <c r="A178" s="42">
        <f t="shared" si="2"/>
        <v>176</v>
      </c>
      <c r="B178" s="43" t="s">
        <v>360</v>
      </c>
      <c r="C178" s="42" t="s">
        <v>359</v>
      </c>
    </row>
    <row r="179" spans="1:3" x14ac:dyDescent="0.2">
      <c r="A179" s="42">
        <f t="shared" si="2"/>
        <v>177</v>
      </c>
      <c r="B179" s="43" t="s">
        <v>362</v>
      </c>
      <c r="C179" s="42" t="s">
        <v>361</v>
      </c>
    </row>
    <row r="180" spans="1:3" x14ac:dyDescent="0.2">
      <c r="A180" s="42">
        <f t="shared" si="2"/>
        <v>178</v>
      </c>
      <c r="B180" s="43" t="s">
        <v>536</v>
      </c>
      <c r="C180" s="42" t="s">
        <v>365</v>
      </c>
    </row>
    <row r="181" spans="1:3" x14ac:dyDescent="0.2">
      <c r="A181" s="42">
        <f t="shared" si="2"/>
        <v>179</v>
      </c>
      <c r="B181" s="43" t="s">
        <v>537</v>
      </c>
      <c r="C181" s="42" t="s">
        <v>8</v>
      </c>
    </row>
    <row r="182" spans="1:3" x14ac:dyDescent="0.2">
      <c r="A182" s="42">
        <f t="shared" si="2"/>
        <v>180</v>
      </c>
      <c r="B182" s="43" t="s">
        <v>538</v>
      </c>
      <c r="C182" s="42" t="s">
        <v>369</v>
      </c>
    </row>
    <row r="183" spans="1:3" x14ac:dyDescent="0.2">
      <c r="A183" s="42">
        <f t="shared" si="2"/>
        <v>181</v>
      </c>
      <c r="B183" s="43" t="s">
        <v>428</v>
      </c>
      <c r="C183" s="42" t="s">
        <v>385</v>
      </c>
    </row>
    <row r="184" spans="1:3" x14ac:dyDescent="0.2">
      <c r="A184" s="42">
        <f t="shared" si="2"/>
        <v>182</v>
      </c>
      <c r="B184" s="43" t="s">
        <v>539</v>
      </c>
      <c r="C184" s="42" t="s">
        <v>377</v>
      </c>
    </row>
    <row r="185" spans="1:3" x14ac:dyDescent="0.2">
      <c r="A185" s="42">
        <f t="shared" si="2"/>
        <v>183</v>
      </c>
      <c r="B185" s="43" t="s">
        <v>540</v>
      </c>
      <c r="C185" s="42" t="s">
        <v>371</v>
      </c>
    </row>
    <row r="186" spans="1:3" x14ac:dyDescent="0.2">
      <c r="A186" s="42">
        <f t="shared" si="2"/>
        <v>184</v>
      </c>
      <c r="B186" s="43" t="s">
        <v>376</v>
      </c>
      <c r="C186" s="42" t="s">
        <v>375</v>
      </c>
    </row>
    <row r="187" spans="1:3" x14ac:dyDescent="0.2">
      <c r="A187" s="42">
        <f t="shared" si="2"/>
        <v>185</v>
      </c>
      <c r="B187" s="43" t="s">
        <v>384</v>
      </c>
      <c r="C187" s="42" t="s">
        <v>383</v>
      </c>
    </row>
    <row r="188" spans="1:3" x14ac:dyDescent="0.2">
      <c r="A188" s="42">
        <f t="shared" si="2"/>
        <v>186</v>
      </c>
      <c r="B188" s="43" t="s">
        <v>374</v>
      </c>
      <c r="C188" s="42" t="s">
        <v>373</v>
      </c>
    </row>
    <row r="189" spans="1:3" x14ac:dyDescent="0.2">
      <c r="A189" s="42">
        <f t="shared" si="2"/>
        <v>187</v>
      </c>
      <c r="B189" s="43" t="s">
        <v>541</v>
      </c>
      <c r="C189" s="42" t="s">
        <v>386</v>
      </c>
    </row>
    <row r="190" spans="1:3" x14ac:dyDescent="0.2">
      <c r="A190" s="42">
        <f t="shared" si="2"/>
        <v>188</v>
      </c>
      <c r="B190" s="43" t="s">
        <v>542</v>
      </c>
      <c r="C190" s="42" t="s">
        <v>388</v>
      </c>
    </row>
    <row r="191" spans="1:3" x14ac:dyDescent="0.2">
      <c r="A191" s="42">
        <f t="shared" si="2"/>
        <v>189</v>
      </c>
      <c r="B191" s="43" t="s">
        <v>543</v>
      </c>
      <c r="C191" s="42" t="s">
        <v>390</v>
      </c>
    </row>
    <row r="192" spans="1:3" x14ac:dyDescent="0.2">
      <c r="A192" s="42">
        <f t="shared" si="2"/>
        <v>190</v>
      </c>
      <c r="B192" s="43" t="s">
        <v>380</v>
      </c>
      <c r="C192" s="42" t="s">
        <v>379</v>
      </c>
    </row>
    <row r="193" spans="1:3" x14ac:dyDescent="0.2">
      <c r="A193" s="42">
        <f t="shared" si="2"/>
        <v>191</v>
      </c>
      <c r="B193" s="43" t="s">
        <v>393</v>
      </c>
      <c r="C193" s="42" t="s">
        <v>392</v>
      </c>
    </row>
    <row r="194" spans="1:3" x14ac:dyDescent="0.2">
      <c r="A194" s="42">
        <f t="shared" si="2"/>
        <v>192</v>
      </c>
      <c r="B194" s="43" t="s">
        <v>397</v>
      </c>
      <c r="C194" s="42" t="s">
        <v>396</v>
      </c>
    </row>
    <row r="195" spans="1:3" x14ac:dyDescent="0.2">
      <c r="A195" s="42">
        <f t="shared" si="2"/>
        <v>193</v>
      </c>
      <c r="B195" s="43" t="s">
        <v>399</v>
      </c>
      <c r="C195" s="42" t="s">
        <v>398</v>
      </c>
    </row>
    <row r="196" spans="1:3" x14ac:dyDescent="0.2">
      <c r="A196" s="42">
        <f t="shared" si="2"/>
        <v>194</v>
      </c>
      <c r="B196" s="43" t="s">
        <v>544</v>
      </c>
      <c r="C196" s="42" t="s">
        <v>394</v>
      </c>
    </row>
    <row r="197" spans="1:3" x14ac:dyDescent="0.2">
      <c r="A197" s="42">
        <f t="shared" ref="A197:A207" si="3">A196+1</f>
        <v>195</v>
      </c>
      <c r="B197" s="43" t="s">
        <v>545</v>
      </c>
      <c r="C197" s="42" t="s">
        <v>155</v>
      </c>
    </row>
    <row r="198" spans="1:3" x14ac:dyDescent="0.2">
      <c r="A198" s="42">
        <f t="shared" si="3"/>
        <v>196</v>
      </c>
      <c r="B198" s="43" t="s">
        <v>546</v>
      </c>
      <c r="C198" s="42" t="s">
        <v>402</v>
      </c>
    </row>
    <row r="199" spans="1:3" x14ac:dyDescent="0.2">
      <c r="A199" s="42">
        <f t="shared" si="3"/>
        <v>197</v>
      </c>
      <c r="B199" s="43" t="s">
        <v>401</v>
      </c>
      <c r="C199" s="42" t="s">
        <v>400</v>
      </c>
    </row>
    <row r="200" spans="1:3" x14ac:dyDescent="0.2">
      <c r="A200" s="42">
        <f t="shared" si="3"/>
        <v>198</v>
      </c>
      <c r="B200" s="43" t="s">
        <v>547</v>
      </c>
      <c r="C200" s="42" t="s">
        <v>403</v>
      </c>
    </row>
    <row r="201" spans="1:3" x14ac:dyDescent="0.2">
      <c r="A201" s="42">
        <f t="shared" si="3"/>
        <v>199</v>
      </c>
      <c r="B201" s="43" t="s">
        <v>406</v>
      </c>
      <c r="C201" s="42" t="s">
        <v>405</v>
      </c>
    </row>
    <row r="202" spans="1:3" x14ac:dyDescent="0.2">
      <c r="A202" s="42">
        <f t="shared" si="3"/>
        <v>200</v>
      </c>
      <c r="B202" s="43" t="s">
        <v>408</v>
      </c>
      <c r="C202" s="42" t="s">
        <v>407</v>
      </c>
    </row>
    <row r="203" spans="1:3" x14ac:dyDescent="0.2">
      <c r="A203" s="42">
        <f t="shared" si="3"/>
        <v>201</v>
      </c>
      <c r="B203" s="43" t="s">
        <v>431</v>
      </c>
      <c r="C203" s="42" t="s">
        <v>409</v>
      </c>
    </row>
    <row r="204" spans="1:3" x14ac:dyDescent="0.2">
      <c r="A204" s="42">
        <f t="shared" si="3"/>
        <v>202</v>
      </c>
      <c r="B204" s="43" t="s">
        <v>548</v>
      </c>
      <c r="C204" s="42" t="s">
        <v>201</v>
      </c>
    </row>
    <row r="205" spans="1:3" x14ac:dyDescent="0.2">
      <c r="A205" s="42">
        <f t="shared" si="3"/>
        <v>203</v>
      </c>
      <c r="B205" s="43" t="s">
        <v>549</v>
      </c>
      <c r="C205" s="42" t="s">
        <v>412</v>
      </c>
    </row>
    <row r="206" spans="1:3" x14ac:dyDescent="0.2">
      <c r="A206" s="42">
        <f t="shared" si="3"/>
        <v>204</v>
      </c>
      <c r="B206" s="43" t="s">
        <v>550</v>
      </c>
      <c r="C206" s="42" t="s">
        <v>414</v>
      </c>
    </row>
    <row r="207" spans="1:3" x14ac:dyDescent="0.2">
      <c r="A207" s="42">
        <f t="shared" si="3"/>
        <v>205</v>
      </c>
      <c r="B207" s="43" t="s">
        <v>551</v>
      </c>
      <c r="C207" s="42" t="s">
        <v>416</v>
      </c>
    </row>
  </sheetData>
  <sheetProtection algorithmName="SHA-512" hashValue="0AauGztPPtlZcP5Rd/Rg5wpRcQ75HTGtmX5kgxn0qrNMYIwGwv+XSpthKnfK3ZeTr5RO0x5YoK5dyjzMQSKnfg==" saltValue="642iAt3ftgS8GzNMW7P5Ig==" spinCount="100000" sheet="1" objects="1" scenarios="1"/>
  <autoFilter ref="B3:C207" xr:uid="{8E52108A-B338-46C9-AD0F-C097F48BF02A}"/>
  <mergeCells count="1">
    <mergeCell ref="A1:C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E9BC-8C2F-4B52-8C68-4BD4214D7321}">
  <sheetPr codeName="Tabelle9">
    <tabColor theme="1"/>
  </sheetPr>
  <dimension ref="A1:A102"/>
  <sheetViews>
    <sheetView workbookViewId="0">
      <selection activeCell="C50" sqref="C50"/>
    </sheetView>
  </sheetViews>
  <sheetFormatPr baseColWidth="10" defaultRowHeight="12.75" x14ac:dyDescent="0.2"/>
  <cols>
    <col min="1" max="1" width="11.42578125" style="42"/>
    <col min="2" max="16384" width="11.42578125" style="43"/>
  </cols>
  <sheetData>
    <row r="1" spans="1:1" x14ac:dyDescent="0.2">
      <c r="A1" s="45" t="s">
        <v>4</v>
      </c>
    </row>
    <row r="2" spans="1:1" x14ac:dyDescent="0.2">
      <c r="A2" s="42">
        <f>Definition!$I$7</f>
        <v>2022</v>
      </c>
    </row>
    <row r="3" spans="1:1" x14ac:dyDescent="0.2">
      <c r="A3" s="42">
        <f>A2-1</f>
        <v>2021</v>
      </c>
    </row>
    <row r="4" spans="1:1" x14ac:dyDescent="0.2">
      <c r="A4" s="42">
        <f t="shared" ref="A4:A67" si="0">A3-1</f>
        <v>2020</v>
      </c>
    </row>
    <row r="5" spans="1:1" x14ac:dyDescent="0.2">
      <c r="A5" s="42">
        <f t="shared" si="0"/>
        <v>2019</v>
      </c>
    </row>
    <row r="6" spans="1:1" x14ac:dyDescent="0.2">
      <c r="A6" s="42">
        <f t="shared" si="0"/>
        <v>2018</v>
      </c>
    </row>
    <row r="7" spans="1:1" x14ac:dyDescent="0.2">
      <c r="A7" s="42">
        <f t="shared" si="0"/>
        <v>2017</v>
      </c>
    </row>
    <row r="8" spans="1:1" x14ac:dyDescent="0.2">
      <c r="A8" s="42">
        <f t="shared" si="0"/>
        <v>2016</v>
      </c>
    </row>
    <row r="9" spans="1:1" x14ac:dyDescent="0.2">
      <c r="A9" s="42">
        <f t="shared" si="0"/>
        <v>2015</v>
      </c>
    </row>
    <row r="10" spans="1:1" x14ac:dyDescent="0.2">
      <c r="A10" s="42">
        <f t="shared" si="0"/>
        <v>2014</v>
      </c>
    </row>
    <row r="11" spans="1:1" x14ac:dyDescent="0.2">
      <c r="A11" s="42">
        <f t="shared" si="0"/>
        <v>2013</v>
      </c>
    </row>
    <row r="12" spans="1:1" x14ac:dyDescent="0.2">
      <c r="A12" s="42">
        <f t="shared" si="0"/>
        <v>2012</v>
      </c>
    </row>
    <row r="13" spans="1:1" x14ac:dyDescent="0.2">
      <c r="A13" s="42">
        <f t="shared" si="0"/>
        <v>2011</v>
      </c>
    </row>
    <row r="14" spans="1:1" x14ac:dyDescent="0.2">
      <c r="A14" s="42">
        <f t="shared" si="0"/>
        <v>2010</v>
      </c>
    </row>
    <row r="15" spans="1:1" x14ac:dyDescent="0.2">
      <c r="A15" s="42">
        <f t="shared" si="0"/>
        <v>2009</v>
      </c>
    </row>
    <row r="16" spans="1:1" x14ac:dyDescent="0.2">
      <c r="A16" s="42">
        <f t="shared" si="0"/>
        <v>2008</v>
      </c>
    </row>
    <row r="17" spans="1:1" x14ac:dyDescent="0.2">
      <c r="A17" s="42">
        <f t="shared" si="0"/>
        <v>2007</v>
      </c>
    </row>
    <row r="18" spans="1:1" x14ac:dyDescent="0.2">
      <c r="A18" s="42">
        <f t="shared" si="0"/>
        <v>2006</v>
      </c>
    </row>
    <row r="19" spans="1:1" x14ac:dyDescent="0.2">
      <c r="A19" s="42">
        <f t="shared" si="0"/>
        <v>2005</v>
      </c>
    </row>
    <row r="20" spans="1:1" x14ac:dyDescent="0.2">
      <c r="A20" s="42">
        <f t="shared" si="0"/>
        <v>2004</v>
      </c>
    </row>
    <row r="21" spans="1:1" x14ac:dyDescent="0.2">
      <c r="A21" s="42">
        <f t="shared" si="0"/>
        <v>2003</v>
      </c>
    </row>
    <row r="22" spans="1:1" x14ac:dyDescent="0.2">
      <c r="A22" s="42">
        <f t="shared" si="0"/>
        <v>2002</v>
      </c>
    </row>
    <row r="23" spans="1:1" x14ac:dyDescent="0.2">
      <c r="A23" s="42">
        <f t="shared" si="0"/>
        <v>2001</v>
      </c>
    </row>
    <row r="24" spans="1:1" x14ac:dyDescent="0.2">
      <c r="A24" s="42">
        <f t="shared" si="0"/>
        <v>2000</v>
      </c>
    </row>
    <row r="25" spans="1:1" x14ac:dyDescent="0.2">
      <c r="A25" s="42">
        <f t="shared" si="0"/>
        <v>1999</v>
      </c>
    </row>
    <row r="26" spans="1:1" x14ac:dyDescent="0.2">
      <c r="A26" s="42">
        <f t="shared" si="0"/>
        <v>1998</v>
      </c>
    </row>
    <row r="27" spans="1:1" x14ac:dyDescent="0.2">
      <c r="A27" s="42">
        <f t="shared" si="0"/>
        <v>1997</v>
      </c>
    </row>
    <row r="28" spans="1:1" x14ac:dyDescent="0.2">
      <c r="A28" s="42">
        <f t="shared" si="0"/>
        <v>1996</v>
      </c>
    </row>
    <row r="29" spans="1:1" x14ac:dyDescent="0.2">
      <c r="A29" s="42">
        <f t="shared" si="0"/>
        <v>1995</v>
      </c>
    </row>
    <row r="30" spans="1:1" x14ac:dyDescent="0.2">
      <c r="A30" s="42">
        <f t="shared" si="0"/>
        <v>1994</v>
      </c>
    </row>
    <row r="31" spans="1:1" x14ac:dyDescent="0.2">
      <c r="A31" s="42">
        <f t="shared" si="0"/>
        <v>1993</v>
      </c>
    </row>
    <row r="32" spans="1:1" x14ac:dyDescent="0.2">
      <c r="A32" s="42">
        <f t="shared" si="0"/>
        <v>1992</v>
      </c>
    </row>
    <row r="33" spans="1:1" x14ac:dyDescent="0.2">
      <c r="A33" s="42">
        <f t="shared" si="0"/>
        <v>1991</v>
      </c>
    </row>
    <row r="34" spans="1:1" x14ac:dyDescent="0.2">
      <c r="A34" s="42">
        <f t="shared" si="0"/>
        <v>1990</v>
      </c>
    </row>
    <row r="35" spans="1:1" x14ac:dyDescent="0.2">
      <c r="A35" s="42">
        <f t="shared" si="0"/>
        <v>1989</v>
      </c>
    </row>
    <row r="36" spans="1:1" x14ac:dyDescent="0.2">
      <c r="A36" s="42">
        <f t="shared" si="0"/>
        <v>1988</v>
      </c>
    </row>
    <row r="37" spans="1:1" x14ac:dyDescent="0.2">
      <c r="A37" s="42">
        <f t="shared" si="0"/>
        <v>1987</v>
      </c>
    </row>
    <row r="38" spans="1:1" x14ac:dyDescent="0.2">
      <c r="A38" s="42">
        <f t="shared" si="0"/>
        <v>1986</v>
      </c>
    </row>
    <row r="39" spans="1:1" x14ac:dyDescent="0.2">
      <c r="A39" s="42">
        <f t="shared" si="0"/>
        <v>1985</v>
      </c>
    </row>
    <row r="40" spans="1:1" x14ac:dyDescent="0.2">
      <c r="A40" s="42">
        <f t="shared" si="0"/>
        <v>1984</v>
      </c>
    </row>
    <row r="41" spans="1:1" x14ac:dyDescent="0.2">
      <c r="A41" s="42">
        <f t="shared" si="0"/>
        <v>1983</v>
      </c>
    </row>
    <row r="42" spans="1:1" x14ac:dyDescent="0.2">
      <c r="A42" s="42">
        <f t="shared" si="0"/>
        <v>1982</v>
      </c>
    </row>
    <row r="43" spans="1:1" x14ac:dyDescent="0.2">
      <c r="A43" s="42">
        <f t="shared" si="0"/>
        <v>1981</v>
      </c>
    </row>
    <row r="44" spans="1:1" x14ac:dyDescent="0.2">
      <c r="A44" s="42">
        <f t="shared" si="0"/>
        <v>1980</v>
      </c>
    </row>
    <row r="45" spans="1:1" x14ac:dyDescent="0.2">
      <c r="A45" s="42">
        <f t="shared" si="0"/>
        <v>1979</v>
      </c>
    </row>
    <row r="46" spans="1:1" x14ac:dyDescent="0.2">
      <c r="A46" s="42">
        <f t="shared" si="0"/>
        <v>1978</v>
      </c>
    </row>
    <row r="47" spans="1:1" x14ac:dyDescent="0.2">
      <c r="A47" s="42">
        <f t="shared" si="0"/>
        <v>1977</v>
      </c>
    </row>
    <row r="48" spans="1:1" x14ac:dyDescent="0.2">
      <c r="A48" s="42">
        <f t="shared" si="0"/>
        <v>1976</v>
      </c>
    </row>
    <row r="49" spans="1:1" x14ac:dyDescent="0.2">
      <c r="A49" s="42">
        <f t="shared" si="0"/>
        <v>1975</v>
      </c>
    </row>
    <row r="50" spans="1:1" x14ac:dyDescent="0.2">
      <c r="A50" s="42">
        <f t="shared" si="0"/>
        <v>1974</v>
      </c>
    </row>
    <row r="51" spans="1:1" x14ac:dyDescent="0.2">
      <c r="A51" s="42">
        <f t="shared" si="0"/>
        <v>1973</v>
      </c>
    </row>
    <row r="52" spans="1:1" x14ac:dyDescent="0.2">
      <c r="A52" s="42">
        <f t="shared" si="0"/>
        <v>1972</v>
      </c>
    </row>
    <row r="53" spans="1:1" x14ac:dyDescent="0.2">
      <c r="A53" s="42">
        <f t="shared" si="0"/>
        <v>1971</v>
      </c>
    </row>
    <row r="54" spans="1:1" x14ac:dyDescent="0.2">
      <c r="A54" s="42">
        <f t="shared" si="0"/>
        <v>1970</v>
      </c>
    </row>
    <row r="55" spans="1:1" x14ac:dyDescent="0.2">
      <c r="A55" s="42">
        <f t="shared" si="0"/>
        <v>1969</v>
      </c>
    </row>
    <row r="56" spans="1:1" x14ac:dyDescent="0.2">
      <c r="A56" s="42">
        <f t="shared" si="0"/>
        <v>1968</v>
      </c>
    </row>
    <row r="57" spans="1:1" x14ac:dyDescent="0.2">
      <c r="A57" s="42">
        <f t="shared" si="0"/>
        <v>1967</v>
      </c>
    </row>
    <row r="58" spans="1:1" x14ac:dyDescent="0.2">
      <c r="A58" s="42">
        <f t="shared" si="0"/>
        <v>1966</v>
      </c>
    </row>
    <row r="59" spans="1:1" x14ac:dyDescent="0.2">
      <c r="A59" s="42">
        <f t="shared" si="0"/>
        <v>1965</v>
      </c>
    </row>
    <row r="60" spans="1:1" x14ac:dyDescent="0.2">
      <c r="A60" s="42">
        <f t="shared" si="0"/>
        <v>1964</v>
      </c>
    </row>
    <row r="61" spans="1:1" x14ac:dyDescent="0.2">
      <c r="A61" s="42">
        <f t="shared" si="0"/>
        <v>1963</v>
      </c>
    </row>
    <row r="62" spans="1:1" x14ac:dyDescent="0.2">
      <c r="A62" s="42">
        <f t="shared" si="0"/>
        <v>1962</v>
      </c>
    </row>
    <row r="63" spans="1:1" x14ac:dyDescent="0.2">
      <c r="A63" s="42">
        <f t="shared" si="0"/>
        <v>1961</v>
      </c>
    </row>
    <row r="64" spans="1:1" x14ac:dyDescent="0.2">
      <c r="A64" s="42">
        <f t="shared" si="0"/>
        <v>1960</v>
      </c>
    </row>
    <row r="65" spans="1:1" x14ac:dyDescent="0.2">
      <c r="A65" s="42">
        <f t="shared" si="0"/>
        <v>1959</v>
      </c>
    </row>
    <row r="66" spans="1:1" x14ac:dyDescent="0.2">
      <c r="A66" s="42">
        <f t="shared" si="0"/>
        <v>1958</v>
      </c>
    </row>
    <row r="67" spans="1:1" x14ac:dyDescent="0.2">
      <c r="A67" s="42">
        <f t="shared" si="0"/>
        <v>1957</v>
      </c>
    </row>
    <row r="68" spans="1:1" x14ac:dyDescent="0.2">
      <c r="A68" s="42">
        <f t="shared" ref="A68:A102" si="1">A67-1</f>
        <v>1956</v>
      </c>
    </row>
    <row r="69" spans="1:1" x14ac:dyDescent="0.2">
      <c r="A69" s="42">
        <f t="shared" si="1"/>
        <v>1955</v>
      </c>
    </row>
    <row r="70" spans="1:1" x14ac:dyDescent="0.2">
      <c r="A70" s="42">
        <f t="shared" si="1"/>
        <v>1954</v>
      </c>
    </row>
    <row r="71" spans="1:1" x14ac:dyDescent="0.2">
      <c r="A71" s="42">
        <f t="shared" si="1"/>
        <v>1953</v>
      </c>
    </row>
    <row r="72" spans="1:1" x14ac:dyDescent="0.2">
      <c r="A72" s="42">
        <f t="shared" si="1"/>
        <v>1952</v>
      </c>
    </row>
    <row r="73" spans="1:1" x14ac:dyDescent="0.2">
      <c r="A73" s="42">
        <f t="shared" si="1"/>
        <v>1951</v>
      </c>
    </row>
    <row r="74" spans="1:1" x14ac:dyDescent="0.2">
      <c r="A74" s="42">
        <f t="shared" si="1"/>
        <v>1950</v>
      </c>
    </row>
    <row r="75" spans="1:1" x14ac:dyDescent="0.2">
      <c r="A75" s="42">
        <f t="shared" si="1"/>
        <v>1949</v>
      </c>
    </row>
    <row r="76" spans="1:1" x14ac:dyDescent="0.2">
      <c r="A76" s="42">
        <f t="shared" si="1"/>
        <v>1948</v>
      </c>
    </row>
    <row r="77" spans="1:1" x14ac:dyDescent="0.2">
      <c r="A77" s="42">
        <f t="shared" si="1"/>
        <v>1947</v>
      </c>
    </row>
    <row r="78" spans="1:1" x14ac:dyDescent="0.2">
      <c r="A78" s="42">
        <f t="shared" si="1"/>
        <v>1946</v>
      </c>
    </row>
    <row r="79" spans="1:1" x14ac:dyDescent="0.2">
      <c r="A79" s="42">
        <f t="shared" si="1"/>
        <v>1945</v>
      </c>
    </row>
    <row r="80" spans="1:1" x14ac:dyDescent="0.2">
      <c r="A80" s="42">
        <f t="shared" si="1"/>
        <v>1944</v>
      </c>
    </row>
    <row r="81" spans="1:1" x14ac:dyDescent="0.2">
      <c r="A81" s="42">
        <f t="shared" si="1"/>
        <v>1943</v>
      </c>
    </row>
    <row r="82" spans="1:1" x14ac:dyDescent="0.2">
      <c r="A82" s="42">
        <f t="shared" si="1"/>
        <v>1942</v>
      </c>
    </row>
    <row r="83" spans="1:1" x14ac:dyDescent="0.2">
      <c r="A83" s="42">
        <f t="shared" si="1"/>
        <v>1941</v>
      </c>
    </row>
    <row r="84" spans="1:1" x14ac:dyDescent="0.2">
      <c r="A84" s="42">
        <f t="shared" si="1"/>
        <v>1940</v>
      </c>
    </row>
    <row r="85" spans="1:1" x14ac:dyDescent="0.2">
      <c r="A85" s="42">
        <f t="shared" si="1"/>
        <v>1939</v>
      </c>
    </row>
    <row r="86" spans="1:1" x14ac:dyDescent="0.2">
      <c r="A86" s="42">
        <f t="shared" si="1"/>
        <v>1938</v>
      </c>
    </row>
    <row r="87" spans="1:1" x14ac:dyDescent="0.2">
      <c r="A87" s="42">
        <f t="shared" si="1"/>
        <v>1937</v>
      </c>
    </row>
    <row r="88" spans="1:1" x14ac:dyDescent="0.2">
      <c r="A88" s="42">
        <f t="shared" si="1"/>
        <v>1936</v>
      </c>
    </row>
    <row r="89" spans="1:1" x14ac:dyDescent="0.2">
      <c r="A89" s="42">
        <f t="shared" si="1"/>
        <v>1935</v>
      </c>
    </row>
    <row r="90" spans="1:1" x14ac:dyDescent="0.2">
      <c r="A90" s="42">
        <f t="shared" si="1"/>
        <v>1934</v>
      </c>
    </row>
    <row r="91" spans="1:1" x14ac:dyDescent="0.2">
      <c r="A91" s="42">
        <f t="shared" si="1"/>
        <v>1933</v>
      </c>
    </row>
    <row r="92" spans="1:1" x14ac:dyDescent="0.2">
      <c r="A92" s="42">
        <f t="shared" si="1"/>
        <v>1932</v>
      </c>
    </row>
    <row r="93" spans="1:1" x14ac:dyDescent="0.2">
      <c r="A93" s="42">
        <f t="shared" si="1"/>
        <v>1931</v>
      </c>
    </row>
    <row r="94" spans="1:1" x14ac:dyDescent="0.2">
      <c r="A94" s="42">
        <f t="shared" si="1"/>
        <v>1930</v>
      </c>
    </row>
    <row r="95" spans="1:1" x14ac:dyDescent="0.2">
      <c r="A95" s="42">
        <f t="shared" si="1"/>
        <v>1929</v>
      </c>
    </row>
    <row r="96" spans="1:1" x14ac:dyDescent="0.2">
      <c r="A96" s="42">
        <f t="shared" si="1"/>
        <v>1928</v>
      </c>
    </row>
    <row r="97" spans="1:1" x14ac:dyDescent="0.2">
      <c r="A97" s="42">
        <f t="shared" si="1"/>
        <v>1927</v>
      </c>
    </row>
    <row r="98" spans="1:1" x14ac:dyDescent="0.2">
      <c r="A98" s="42">
        <f t="shared" si="1"/>
        <v>1926</v>
      </c>
    </row>
    <row r="99" spans="1:1" x14ac:dyDescent="0.2">
      <c r="A99" s="42">
        <f t="shared" si="1"/>
        <v>1925</v>
      </c>
    </row>
    <row r="100" spans="1:1" x14ac:dyDescent="0.2">
      <c r="A100" s="42">
        <f t="shared" si="1"/>
        <v>1924</v>
      </c>
    </row>
    <row r="101" spans="1:1" x14ac:dyDescent="0.2">
      <c r="A101" s="42">
        <f t="shared" si="1"/>
        <v>1923</v>
      </c>
    </row>
    <row r="102" spans="1:1" x14ac:dyDescent="0.2">
      <c r="A102" s="42">
        <f t="shared" si="1"/>
        <v>1922</v>
      </c>
    </row>
  </sheetData>
  <sheetProtection algorithmName="SHA-512" hashValue="flO+FvbvvPMDWj3nBvkJr3kkK8ZC7LIgLWCOxLL3Yg2TtquesfLvQNnIWA6Uvjm0umHBfniqohQGOvxZmdRL9A==" saltValue="GlnZQIY5EN5rxkcCM/hsG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Definition</vt:lpstr>
      <vt:lpstr>Registration</vt:lpstr>
      <vt:lpstr>Internal</vt:lpstr>
      <vt:lpstr>Texte</vt:lpstr>
      <vt:lpstr>Sprache</vt:lpstr>
      <vt:lpstr>Land_00</vt:lpstr>
      <vt:lpstr>Land_01</vt:lpstr>
      <vt:lpstr>Land_04</vt:lpstr>
      <vt:lpstr>Jahrgang</vt:lpstr>
      <vt:lpstr>Internal!Druckbereich</vt:lpstr>
      <vt:lpstr>Registration!Druckbereich</vt:lpstr>
      <vt:lpstr>Internal!Drucktitel</vt:lpstr>
      <vt:lpstr>Registration!Drucktitel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Roth</dc:creator>
  <cp:lastModifiedBy>Markus Roth</cp:lastModifiedBy>
  <cp:lastPrinted>2021-12-29T16:00:02Z</cp:lastPrinted>
  <dcterms:created xsi:type="dcterms:W3CDTF">2020-04-11T14:54:55Z</dcterms:created>
  <dcterms:modified xsi:type="dcterms:W3CDTF">2021-12-31T13:00:45Z</dcterms:modified>
</cp:coreProperties>
</file>